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mc:AlternateContent xmlns:mc="http://schemas.openxmlformats.org/markup-compatibility/2006">
    <mc:Choice Requires="x15">
      <x15ac:absPath xmlns:x15ac="http://schemas.microsoft.com/office/spreadsheetml/2010/11/ac" url="C:\Users\rdelgado386\Documents\LMC Work Related\Equity\"/>
    </mc:Choice>
  </mc:AlternateContent>
  <xr:revisionPtr revIDLastSave="0" documentId="8_{AEE372F2-789E-4FE8-8268-12FE443CA05C}" xr6:coauthVersionLast="36" xr6:coauthVersionMax="36" xr10:uidLastSave="{00000000-0000-0000-0000-000000000000}"/>
  <bookViews>
    <workbookView xWindow="0" yWindow="0" windowWidth="30720" windowHeight="13380" xr2:uid="{00000000-000D-0000-FFFF-FFFF00000000}"/>
  </bookViews>
  <sheets>
    <sheet name="Expense Claim" sheetId="1" r:id="rId1"/>
    <sheet name="Validations" sheetId="8" state="hidden" r:id="rId2"/>
    <sheet name="Mileage Table" sheetId="9" r:id="rId3"/>
    <sheet name="Instructions" sheetId="3" r:id="rId4"/>
    <sheet name="Example" sheetId="7" r:id="rId5"/>
  </sheets>
  <definedNames>
    <definedName name="_xlnm._FilterDatabase" localSheetId="0" hidden="1">'Expense Claim'!$A$5:$A$108</definedName>
    <definedName name="_xlnm.Print_Area" localSheetId="0">'Expense Claim'!$B$1:$N$109</definedName>
    <definedName name="_xlnm.Print_Titles" localSheetId="0">'Expense Claim'!$1:$5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8" i="1" l="1"/>
  <c r="I96" i="1" s="1"/>
  <c r="N96" i="1" s="1"/>
  <c r="H95" i="1"/>
  <c r="C95" i="1"/>
  <c r="I93" i="1"/>
  <c r="N93" i="1" s="1"/>
  <c r="H92" i="1"/>
  <c r="C92" i="1"/>
  <c r="I90" i="1"/>
  <c r="N90" i="1" s="1"/>
  <c r="H89" i="1"/>
  <c r="C89" i="1"/>
  <c r="I87" i="1"/>
  <c r="N87" i="1" s="1"/>
  <c r="H86" i="1"/>
  <c r="C86" i="1"/>
  <c r="I84" i="1"/>
  <c r="N84" i="1" s="1"/>
  <c r="H83" i="1"/>
  <c r="C83" i="1"/>
  <c r="I81" i="1"/>
  <c r="N81" i="1" s="1"/>
  <c r="H80" i="1"/>
  <c r="C80" i="1"/>
  <c r="I78" i="1"/>
  <c r="N78" i="1" s="1"/>
  <c r="H77" i="1"/>
  <c r="C77" i="1"/>
  <c r="I75" i="1"/>
  <c r="N75" i="1" s="1"/>
  <c r="H74" i="1"/>
  <c r="C74" i="1"/>
  <c r="I72" i="1"/>
  <c r="N72" i="1" s="1"/>
  <c r="H71" i="1"/>
  <c r="C71" i="1"/>
  <c r="I69" i="1"/>
  <c r="N69" i="1" s="1"/>
  <c r="H68" i="1"/>
  <c r="C68" i="1"/>
  <c r="I66" i="1"/>
  <c r="N66" i="1" s="1"/>
  <c r="H65" i="1"/>
  <c r="C65" i="1"/>
  <c r="I63" i="1"/>
  <c r="N63" i="1" s="1"/>
  <c r="H62" i="1"/>
  <c r="C62" i="1"/>
  <c r="I60" i="1"/>
  <c r="N60" i="1" s="1"/>
  <c r="H59" i="1"/>
  <c r="C59" i="1"/>
  <c r="I57" i="1"/>
  <c r="N57" i="1" s="1"/>
  <c r="H56" i="1"/>
  <c r="C56" i="1"/>
  <c r="I54" i="1"/>
  <c r="N54" i="1" s="1"/>
  <c r="H53" i="1"/>
  <c r="C53" i="1"/>
  <c r="I51" i="1"/>
  <c r="N51" i="1" s="1"/>
  <c r="H50" i="1"/>
  <c r="C50" i="1"/>
  <c r="I48" i="1"/>
  <c r="N48" i="1" s="1"/>
  <c r="H47" i="1"/>
  <c r="C47" i="1"/>
  <c r="I45" i="1"/>
  <c r="N45" i="1" s="1"/>
  <c r="H44" i="1"/>
  <c r="C44" i="1"/>
  <c r="I42" i="1"/>
  <c r="N42" i="1" s="1"/>
  <c r="H41" i="1"/>
  <c r="C41" i="1"/>
  <c r="I39" i="1"/>
  <c r="N39" i="1" s="1"/>
  <c r="H38" i="1"/>
  <c r="C38" i="1"/>
  <c r="I36" i="1"/>
  <c r="N36" i="1" s="1"/>
  <c r="H35" i="1"/>
  <c r="C35" i="1"/>
  <c r="I33" i="1"/>
  <c r="N33" i="1" s="1"/>
  <c r="H32" i="1"/>
  <c r="C32" i="1"/>
  <c r="I30" i="1"/>
  <c r="N30" i="1" s="1"/>
  <c r="H29" i="1"/>
  <c r="C29" i="1"/>
  <c r="I27" i="1"/>
  <c r="N27" i="1" s="1"/>
  <c r="H26" i="1"/>
  <c r="C26" i="1"/>
  <c r="I24" i="1"/>
  <c r="N24" i="1" s="1"/>
  <c r="H23" i="1"/>
  <c r="C23" i="1"/>
  <c r="I21" i="1"/>
  <c r="N21" i="1" s="1"/>
  <c r="H20" i="1"/>
  <c r="C20" i="1"/>
  <c r="I18" i="1"/>
  <c r="N18" i="1" s="1"/>
  <c r="H17" i="1"/>
  <c r="C17" i="1"/>
  <c r="I15" i="1"/>
  <c r="N15" i="1" s="1"/>
  <c r="H14" i="1"/>
  <c r="C14" i="1"/>
  <c r="I12" i="1"/>
  <c r="N12" i="1" s="1"/>
  <c r="H11" i="1"/>
  <c r="I9" i="1" s="1"/>
  <c r="N9" i="1" s="1"/>
  <c r="C11" i="1"/>
  <c r="Q14" i="1"/>
  <c r="P14" i="1"/>
  <c r="R14" i="1" l="1"/>
  <c r="P10" i="1"/>
  <c r="R10" i="1" s="1"/>
  <c r="Q10" i="1"/>
  <c r="P11" i="1"/>
  <c r="R11" i="1" s="1"/>
  <c r="Q11" i="1"/>
  <c r="P12" i="1"/>
  <c r="R12" i="1" s="1"/>
  <c r="Q12" i="1"/>
  <c r="O104" i="1" l="1"/>
  <c r="C8" i="1"/>
  <c r="S14" i="1" s="1"/>
  <c r="S11" i="1" l="1"/>
  <c r="S10" i="1"/>
  <c r="M99" i="1"/>
  <c r="K99" i="1" l="1"/>
  <c r="O103" i="1" l="1"/>
  <c r="O102" i="1"/>
  <c r="P13" i="1" l="1"/>
  <c r="H8" i="1" s="1"/>
  <c r="Q13" i="1"/>
  <c r="T122" i="1" s="1"/>
  <c r="S12" i="1"/>
  <c r="R13" i="1" l="1"/>
  <c r="I6" i="1"/>
  <c r="S13" i="1"/>
  <c r="N3" i="1"/>
  <c r="H99" i="1" l="1"/>
  <c r="I99" i="1"/>
  <c r="N6" i="1"/>
  <c r="N99" i="1" s="1"/>
  <c r="N2" i="1" s="1"/>
  <c r="N101" i="1" l="1"/>
  <c r="O101" i="1"/>
</calcChain>
</file>

<file path=xl/sharedStrings.xml><?xml version="1.0" encoding="utf-8"?>
<sst xmlns="http://schemas.openxmlformats.org/spreadsheetml/2006/main" count="309" uniqueCount="114">
  <si>
    <t>Name</t>
  </si>
  <si>
    <t>Employee ID</t>
  </si>
  <si>
    <t>Fiscal Year</t>
  </si>
  <si>
    <t>2022-2023</t>
  </si>
  <si>
    <t>Mail check to</t>
  </si>
  <si>
    <t>Date</t>
  </si>
  <si>
    <t>Personal vehicle used</t>
  </si>
  <si>
    <t>Other out-of-pocket</t>
  </si>
  <si>
    <t xml:space="preserve">use format mm/dd/yy
</t>
  </si>
  <si>
    <t>Purpose for expense
(reason or event)</t>
  </si>
  <si>
    <t xml:space="preserve">From </t>
  </si>
  <si>
    <t>To</t>
  </si>
  <si>
    <t>Miles</t>
  </si>
  <si>
    <t>Amount</t>
  </si>
  <si>
    <t xml:space="preserve">Meals </t>
  </si>
  <si>
    <t>Description</t>
  </si>
  <si>
    <t>Line Total</t>
  </si>
  <si>
    <t>Breakfast</t>
  </si>
  <si>
    <t>Lunch</t>
  </si>
  <si>
    <t>Dinner</t>
  </si>
  <si>
    <t>Mileage period</t>
  </si>
  <si>
    <t>(Rates updated)</t>
  </si>
  <si>
    <t>From</t>
  </si>
  <si>
    <t>Rate</t>
  </si>
  <si>
    <t xml:space="preserve">Miles </t>
  </si>
  <si>
    <t>Meal Allowance</t>
  </si>
  <si>
    <t>Meals</t>
  </si>
  <si>
    <t>with receipt</t>
  </si>
  <si>
    <t>no receipt</t>
  </si>
  <si>
    <t xml:space="preserve">Total </t>
  </si>
  <si>
    <t>Total Other</t>
  </si>
  <si>
    <t>I hereby certify that the above items constitute a true statement of actual and necessary expenses incurred in the performance of authorized duties</t>
  </si>
  <si>
    <t>GL Account:</t>
  </si>
  <si>
    <t>Amount $</t>
  </si>
  <si>
    <t>Signature:</t>
  </si>
  <si>
    <t>Date:</t>
  </si>
  <si>
    <t>Reviewed by:</t>
  </si>
  <si>
    <t>Comments:</t>
  </si>
  <si>
    <t>Department or Division Head</t>
  </si>
  <si>
    <t>Approved by:</t>
  </si>
  <si>
    <t>President or Designee</t>
  </si>
  <si>
    <t>History</t>
  </si>
  <si>
    <t>Field</t>
  </si>
  <si>
    <t>Validation</t>
  </si>
  <si>
    <t>Tests if date is within fiscal year</t>
  </si>
  <si>
    <t>Mileage Amount</t>
  </si>
  <si>
    <t xml:space="preserve"> "Using old form" message by testing if current date &amp; date mileage rate was updated</t>
  </si>
  <si>
    <t>"Amount exceeds limit" message</t>
  </si>
  <si>
    <t>GL Account</t>
  </si>
  <si>
    <t>Tests if the text length is 25</t>
  </si>
  <si>
    <t>Mileage Table, one way:</t>
  </si>
  <si>
    <t>FROM</t>
  </si>
  <si>
    <t>TO</t>
  </si>
  <si>
    <t>BWC</t>
  </si>
  <si>
    <t>CCC</t>
  </si>
  <si>
    <t>DVC</t>
  </si>
  <si>
    <t>DO</t>
  </si>
  <si>
    <t>LMC</t>
  </si>
  <si>
    <t>SRC</t>
  </si>
  <si>
    <t>Address</t>
  </si>
  <si>
    <t>Brentwood Center (BWC)</t>
  </si>
  <si>
    <t>-</t>
  </si>
  <si>
    <t>1351 Pioneer Square, Brentwood, CA 94513</t>
  </si>
  <si>
    <t>Contra Costa College (CCC)</t>
  </si>
  <si>
    <t>2600 Mission Bell Drive, San Pablo, CA 94806</t>
  </si>
  <si>
    <t>Diablo Valley College (DVC)</t>
  </si>
  <si>
    <t>321 Golf Club Road, Pleasant Hill, CA 94523</t>
  </si>
  <si>
    <t>District Office (DO)</t>
  </si>
  <si>
    <t>500 Court Street, Martinez, CA 94553</t>
  </si>
  <si>
    <t>Los Medanos College LMC)</t>
  </si>
  <si>
    <t>2700 East Leland Road, Pittsburg, CA 94565</t>
  </si>
  <si>
    <t>San Ramon Center (SRC)</t>
  </si>
  <si>
    <t>1690 Watermill Road, San Ramon, CA 94582</t>
  </si>
  <si>
    <t>INSTRUCTIONS</t>
  </si>
  <si>
    <t>*</t>
  </si>
  <si>
    <t>Save the form to your personal Drive/Folder.</t>
  </si>
  <si>
    <t>Claim only expenses you have paid for. Do not include expenses you charged on a procurement card or paid by the District.</t>
  </si>
  <si>
    <t>Attach receipts for all out-of-pocket expenses &amp; meals (if more than the minimum meal allowance is claimed).</t>
  </si>
  <si>
    <t>Review the form and make sure you have completed the required fields and there are no error messages.</t>
  </si>
  <si>
    <t>Sign and date the form.</t>
  </si>
  <si>
    <t>Submit the form for approval.</t>
  </si>
  <si>
    <t xml:space="preserve">* </t>
  </si>
  <si>
    <t xml:space="preserve">Refer to Business Procedure 9.22- Employee Reimbursement for complete instructions.
</t>
  </si>
  <si>
    <t>http://www.4cd.edu/gb/policies-procedures/business/fin9_22.pdf</t>
  </si>
  <si>
    <t>John Doe</t>
  </si>
  <si>
    <t>2018-2019</t>
  </si>
  <si>
    <t>Purpose
(Reason for expense)</t>
  </si>
  <si>
    <t>Mileage Reimb.</t>
  </si>
  <si>
    <t>CCIA Conference in San Diego</t>
  </si>
  <si>
    <t>Home</t>
  </si>
  <si>
    <t>Airport</t>
  </si>
  <si>
    <t>Airfare</t>
  </si>
  <si>
    <t>Wed</t>
  </si>
  <si>
    <t>x 0.545</t>
  </si>
  <si>
    <t>Uber to Hotel</t>
  </si>
  <si>
    <t>Uber to Conference</t>
  </si>
  <si>
    <t>Uber to Social event</t>
  </si>
  <si>
    <t xml:space="preserve"> </t>
  </si>
  <si>
    <t>Aiport</t>
  </si>
  <si>
    <t>Hotel</t>
  </si>
  <si>
    <t>Fri</t>
  </si>
  <si>
    <t>Uber to Airport</t>
  </si>
  <si>
    <t>Airport parking</t>
  </si>
  <si>
    <t>Accounting Meeting at LMC-roundtrip mileage</t>
  </si>
  <si>
    <t>Food, drinks, supplies</t>
  </si>
  <si>
    <t>Mon</t>
  </si>
  <si>
    <t>x 0.58</t>
  </si>
  <si>
    <t>Budget Workshop in Sacramento</t>
  </si>
  <si>
    <t>Train ticket</t>
  </si>
  <si>
    <t>Uber to workshop</t>
  </si>
  <si>
    <t>Uber to Station</t>
  </si>
  <si>
    <t>28 miles at $0.545 + 34 miles x $0.58</t>
  </si>
  <si>
    <t>11-01-101003-672000-55200</t>
  </si>
  <si>
    <t>11-01-101003-672000-54120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</si>
</sst>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_(&quot;$&quot;* #,##0.000_);_(&quot;$&quot;* \(#,##0.000\);_(&quot;$&quot;* &quot;-&quot;??_);_(@_)"/>
    <numFmt numFmtId="166" formatCode="0.0_);\(0.0\)"/>
  </numFmts>
  <fonts count="33" x14ac:knownFonts="1">
    <font>
      <sz val="11"/>
      <color theme="1"/>
      <name val="Calibri"/>
      <family val="2"/>
      <scheme val="minor"/>
    </font>
    <font>
      <sz val="11"/>
      <color theme="1"/>
      <name val="Calibri"/>
      <family val="2"/>
      <scheme val="minor"/>
    </font>
    <font>
      <sz val="11"/>
      <color theme="1"/>
      <name val="Arial"/>
      <family val="2"/>
    </font>
    <font>
      <sz val="10"/>
      <name val="Arial"/>
      <family val="2"/>
    </font>
    <font>
      <b/>
      <u/>
      <sz val="11"/>
      <color theme="1"/>
      <name val="Arial"/>
      <family val="2"/>
    </font>
    <font>
      <u/>
      <sz val="11"/>
      <color theme="10"/>
      <name val="Calibri"/>
      <family val="2"/>
      <scheme val="minor"/>
    </font>
    <font>
      <sz val="11"/>
      <color rgb="FFFF0000"/>
      <name val="Calibri"/>
      <family val="2"/>
      <scheme val="minor"/>
    </font>
    <font>
      <b/>
      <sz val="11"/>
      <color theme="1"/>
      <name val="Calibri"/>
      <family val="2"/>
      <scheme val="minor"/>
    </font>
    <font>
      <b/>
      <sz val="10"/>
      <color rgb="FFFF0000"/>
      <name val="Calibri"/>
      <family val="2"/>
      <scheme val="minor"/>
    </font>
    <font>
      <b/>
      <sz val="12"/>
      <color theme="1"/>
      <name val="Calibri"/>
      <family val="2"/>
      <scheme val="minor"/>
    </font>
    <font>
      <sz val="9"/>
      <color theme="1"/>
      <name val="Calibri"/>
      <family val="2"/>
      <scheme val="minor"/>
    </font>
    <font>
      <sz val="11"/>
      <color rgb="FF0000FF"/>
      <name val="Calibri"/>
      <family val="2"/>
      <scheme val="minor"/>
    </font>
    <font>
      <sz val="9"/>
      <color rgb="FF0000FF"/>
      <name val="Calibri"/>
      <family val="2"/>
      <scheme val="minor"/>
    </font>
    <font>
      <i/>
      <sz val="8"/>
      <color theme="1"/>
      <name val="Calibri"/>
      <family val="2"/>
      <scheme val="minor"/>
    </font>
    <font>
      <i/>
      <sz val="8"/>
      <color rgb="FF0000FF"/>
      <name val="Calibri"/>
      <family val="2"/>
      <scheme val="minor"/>
    </font>
    <font>
      <sz val="11"/>
      <name val="Calibri"/>
      <family val="2"/>
      <scheme val="minor"/>
    </font>
    <font>
      <b/>
      <sz val="11"/>
      <color rgb="FF0000FF"/>
      <name val="Calibri"/>
      <family val="2"/>
      <scheme val="minor"/>
    </font>
    <font>
      <sz val="10"/>
      <color theme="1"/>
      <name val="Calibri"/>
      <family val="2"/>
      <scheme val="minor"/>
    </font>
    <font>
      <sz val="10"/>
      <color rgb="FFFF0000"/>
      <name val="Calibri"/>
      <family val="2"/>
      <scheme val="minor"/>
    </font>
    <font>
      <b/>
      <sz val="11"/>
      <name val="Calibri"/>
      <family val="2"/>
      <scheme val="minor"/>
    </font>
    <font>
      <i/>
      <sz val="11"/>
      <color rgb="FF0000FF"/>
      <name val="Calibri"/>
      <family val="2"/>
      <scheme val="minor"/>
    </font>
    <font>
      <i/>
      <sz val="11"/>
      <name val="Calibri"/>
      <family val="2"/>
      <scheme val="minor"/>
    </font>
    <font>
      <b/>
      <i/>
      <u/>
      <sz val="11"/>
      <color rgb="FF0000FF"/>
      <name val="Calibri"/>
      <family val="2"/>
      <scheme val="minor"/>
    </font>
    <font>
      <sz val="8"/>
      <color theme="1"/>
      <name val="Calibri"/>
      <family val="2"/>
      <scheme val="minor"/>
    </font>
    <font>
      <b/>
      <u/>
      <sz val="12"/>
      <color theme="1"/>
      <name val="Calibri"/>
      <family val="2"/>
      <scheme val="minor"/>
    </font>
    <font>
      <sz val="12"/>
      <color theme="1"/>
      <name val="Calibri"/>
      <family val="2"/>
      <scheme val="minor"/>
    </font>
    <font>
      <i/>
      <sz val="12"/>
      <color theme="1"/>
      <name val="Calibri"/>
      <family val="2"/>
      <scheme val="minor"/>
    </font>
    <font>
      <b/>
      <sz val="11"/>
      <color rgb="FFFF0000"/>
      <name val="Calibri"/>
      <family val="2"/>
      <scheme val="minor"/>
    </font>
    <font>
      <b/>
      <sz val="9"/>
      <color rgb="FF0000FF"/>
      <name val="Calibri"/>
      <family val="2"/>
      <scheme val="minor"/>
    </font>
    <font>
      <i/>
      <sz val="10"/>
      <name val="Calibri"/>
      <family val="2"/>
      <scheme val="minor"/>
    </font>
    <font>
      <b/>
      <sz val="12"/>
      <color rgb="FFFF0000"/>
      <name val="Calibri"/>
      <family val="2"/>
      <scheme val="minor"/>
    </font>
    <font>
      <b/>
      <i/>
      <sz val="9"/>
      <color rgb="FFFF0000"/>
      <name val="Calibri"/>
      <family val="2"/>
      <scheme val="minor"/>
    </font>
    <font>
      <sz val="8"/>
      <color rgb="FF000000"/>
      <name val="Segoe UI"/>
      <family val="2"/>
    </font>
  </fonts>
  <fills count="4">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3" fillId="0" borderId="0"/>
    <xf numFmtId="0" fontId="5" fillId="0" borderId="0" applyNumberFormat="0" applyFill="0" applyBorder="0" applyAlignment="0" applyProtection="0"/>
  </cellStyleXfs>
  <cellXfs count="198">
    <xf numFmtId="0" fontId="0" fillId="0" borderId="0" xfId="0"/>
    <xf numFmtId="0" fontId="2" fillId="0" borderId="0" xfId="0" applyFont="1"/>
    <xf numFmtId="0" fontId="0" fillId="0" borderId="0" xfId="0" applyAlignment="1">
      <alignment wrapText="1"/>
    </xf>
    <xf numFmtId="0" fontId="7" fillId="0" borderId="0" xfId="0" applyFont="1"/>
    <xf numFmtId="0" fontId="0" fillId="0" borderId="0" xfId="0" applyAlignment="1">
      <alignment vertical="top"/>
    </xf>
    <xf numFmtId="0" fontId="7" fillId="0" borderId="0" xfId="0" applyFont="1" applyAlignment="1">
      <alignment horizontal="right"/>
    </xf>
    <xf numFmtId="0" fontId="9" fillId="0" borderId="0" xfId="0" applyFont="1" applyAlignment="1">
      <alignment horizontal="right"/>
    </xf>
    <xf numFmtId="0" fontId="7" fillId="0" borderId="0" xfId="0" applyFont="1" applyAlignment="1">
      <alignment horizontal="right" indent="1"/>
    </xf>
    <xf numFmtId="0" fontId="0" fillId="0" borderId="0" xfId="0" applyAlignment="1" applyProtection="1">
      <alignment horizontal="left"/>
      <protection locked="0"/>
    </xf>
    <xf numFmtId="0" fontId="7" fillId="0" borderId="0" xfId="0" applyFont="1" applyAlignment="1">
      <alignment horizontal="left" indent="1"/>
    </xf>
    <xf numFmtId="0" fontId="0" fillId="0" borderId="0" xfId="0" applyAlignment="1" applyProtection="1">
      <alignment horizontal="center"/>
      <protection locked="0"/>
    </xf>
    <xf numFmtId="0" fontId="0" fillId="2" borderId="5"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7" fillId="2" borderId="6" xfId="0" applyFont="1" applyFill="1" applyBorder="1" applyAlignment="1">
      <alignment vertical="center"/>
    </xf>
    <xf numFmtId="0" fontId="7" fillId="2" borderId="12" xfId="0" applyFont="1" applyFill="1" applyBorder="1" applyAlignment="1">
      <alignment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44" fontId="10" fillId="0" borderId="25" xfId="1" applyFont="1" applyBorder="1" applyAlignment="1" applyProtection="1"/>
    <xf numFmtId="44" fontId="0" fillId="0" borderId="25" xfId="1" applyFont="1" applyBorder="1" applyAlignment="1" applyProtection="1">
      <protection locked="0"/>
    </xf>
    <xf numFmtId="0" fontId="0" fillId="0" borderId="25" xfId="0" applyBorder="1" applyProtection="1">
      <protection locked="0"/>
    </xf>
    <xf numFmtId="0" fontId="12" fillId="0" borderId="15" xfId="0" applyFont="1" applyBorder="1" applyAlignment="1">
      <alignment horizontal="right" vertical="top"/>
    </xf>
    <xf numFmtId="44" fontId="10" fillId="0" borderId="26" xfId="1" applyFont="1" applyBorder="1" applyAlignment="1" applyProtection="1"/>
    <xf numFmtId="44" fontId="0" fillId="0" borderId="26" xfId="1" applyFont="1" applyBorder="1" applyAlignment="1" applyProtection="1">
      <protection locked="0"/>
    </xf>
    <xf numFmtId="0" fontId="0" fillId="0" borderId="26" xfId="0" applyBorder="1" applyProtection="1">
      <protection locked="0"/>
    </xf>
    <xf numFmtId="0" fontId="0" fillId="0" borderId="16" xfId="0" applyBorder="1" applyAlignment="1">
      <alignment vertical="top"/>
    </xf>
    <xf numFmtId="44" fontId="10" fillId="0" borderId="16" xfId="1" applyFont="1" applyBorder="1" applyAlignment="1" applyProtection="1"/>
    <xf numFmtId="44" fontId="0" fillId="0" borderId="16" xfId="1" applyFont="1" applyBorder="1" applyAlignment="1" applyProtection="1">
      <protection locked="0"/>
    </xf>
    <xf numFmtId="0" fontId="0" fillId="0" borderId="16" xfId="0" applyBorder="1" applyProtection="1">
      <protection locked="0"/>
    </xf>
    <xf numFmtId="0" fontId="7" fillId="2" borderId="2" xfId="0" applyFont="1" applyFill="1" applyBorder="1" applyAlignment="1">
      <alignment horizontal="left"/>
    </xf>
    <xf numFmtId="0" fontId="13" fillId="2" borderId="8" xfId="0" applyFont="1" applyFill="1" applyBorder="1" applyAlignment="1">
      <alignment horizontal="right"/>
    </xf>
    <xf numFmtId="14" fontId="14" fillId="2" borderId="3" xfId="0" applyNumberFormat="1" applyFont="1" applyFill="1" applyBorder="1" applyAlignment="1">
      <alignment horizontal="center"/>
    </xf>
    <xf numFmtId="44" fontId="10" fillId="0" borderId="27" xfId="1" applyFont="1" applyBorder="1" applyAlignment="1" applyProtection="1"/>
    <xf numFmtId="0" fontId="0" fillId="2" borderId="1" xfId="0" applyFill="1" applyBorder="1" applyAlignment="1">
      <alignment horizontal="center" wrapText="1"/>
    </xf>
    <xf numFmtId="14" fontId="15" fillId="0" borderId="1" xfId="0" applyNumberFormat="1" applyFont="1" applyBorder="1" applyAlignment="1">
      <alignment horizontal="center"/>
    </xf>
    <xf numFmtId="165" fontId="16" fillId="0" borderId="1" xfId="1" applyNumberFormat="1" applyFont="1" applyFill="1" applyBorder="1" applyAlignment="1">
      <alignment horizontal="center"/>
    </xf>
    <xf numFmtId="0" fontId="0" fillId="0" borderId="1" xfId="0" applyBorder="1" applyAlignment="1">
      <alignment horizontal="center" wrapText="1"/>
    </xf>
    <xf numFmtId="0" fontId="7" fillId="2" borderId="2" xfId="0" applyFont="1" applyFill="1" applyBorder="1"/>
    <xf numFmtId="0" fontId="0" fillId="2" borderId="8" xfId="0" applyFill="1" applyBorder="1" applyAlignment="1">
      <alignment wrapText="1"/>
    </xf>
    <xf numFmtId="0" fontId="0" fillId="2" borderId="3" xfId="0" applyFill="1" applyBorder="1" applyAlignment="1">
      <alignment wrapText="1"/>
    </xf>
    <xf numFmtId="0" fontId="0" fillId="2" borderId="1" xfId="0" applyFill="1" applyBorder="1" applyAlignment="1">
      <alignment horizontal="left"/>
    </xf>
    <xf numFmtId="0" fontId="17" fillId="2" borderId="1" xfId="0" applyFont="1" applyFill="1" applyBorder="1" applyAlignment="1">
      <alignment horizontal="center" wrapText="1"/>
    </xf>
    <xf numFmtId="0" fontId="18" fillId="2" borderId="1" xfId="0" applyFont="1" applyFill="1" applyBorder="1" applyAlignment="1">
      <alignment horizontal="center" wrapText="1"/>
    </xf>
    <xf numFmtId="0" fontId="0" fillId="0" borderId="1" xfId="0" applyBorder="1" applyAlignment="1">
      <alignment horizontal="left"/>
    </xf>
    <xf numFmtId="44" fontId="16" fillId="0" borderId="1" xfId="1" applyFont="1" applyFill="1" applyBorder="1" applyAlignment="1"/>
    <xf numFmtId="0" fontId="19" fillId="0" borderId="0" xfId="0" applyFont="1" applyAlignment="1">
      <alignment horizontal="right" vertical="center"/>
    </xf>
    <xf numFmtId="166" fontId="20" fillId="0" borderId="20" xfId="1" applyNumberFormat="1" applyFont="1" applyBorder="1" applyAlignment="1"/>
    <xf numFmtId="44" fontId="7" fillId="0" borderId="20" xfId="1" applyFont="1" applyBorder="1" applyAlignment="1"/>
    <xf numFmtId="0" fontId="11" fillId="0" borderId="0" xfId="0" applyFont="1" applyAlignment="1">
      <alignment horizontal="center" vertical="center"/>
    </xf>
    <xf numFmtId="0" fontId="0" fillId="0" borderId="0" xfId="0" applyAlignment="1">
      <alignment vertical="center"/>
    </xf>
    <xf numFmtId="39" fontId="0" fillId="0" borderId="4" xfId="1" applyNumberFormat="1" applyFont="1" applyBorder="1"/>
    <xf numFmtId="0" fontId="8" fillId="0" borderId="0" xfId="0" applyFont="1" applyAlignment="1">
      <alignment horizontal="left" indent="1"/>
    </xf>
    <xf numFmtId="0" fontId="0" fillId="0" borderId="0" xfId="0" applyAlignment="1" applyProtection="1">
      <alignment horizontal="left" indent="1"/>
      <protection locked="0"/>
    </xf>
    <xf numFmtId="0" fontId="6" fillId="0" borderId="0" xfId="0" applyFont="1"/>
    <xf numFmtId="39" fontId="0" fillId="0" borderId="4" xfId="1" applyNumberFormat="1" applyFont="1" applyBorder="1" applyProtection="1">
      <protection locked="0"/>
    </xf>
    <xf numFmtId="0" fontId="15" fillId="0" borderId="0" xfId="0" applyFont="1" applyAlignment="1">
      <alignment horizontal="center" vertical="center"/>
    </xf>
    <xf numFmtId="0" fontId="22" fillId="0" borderId="0" xfId="0" applyFont="1" applyAlignment="1" applyProtection="1">
      <alignment horizontal="left" wrapText="1"/>
      <protection locked="0"/>
    </xf>
    <xf numFmtId="0" fontId="23" fillId="0" borderId="7" xfId="0" applyFont="1" applyBorder="1" applyAlignment="1">
      <alignment horizontal="center" vertical="top"/>
    </xf>
    <xf numFmtId="0" fontId="17" fillId="0" borderId="0" xfId="0" applyFont="1" applyAlignment="1">
      <alignment vertical="top"/>
    </xf>
    <xf numFmtId="0" fontId="17" fillId="0" borderId="7" xfId="0" applyFont="1" applyBorder="1" applyAlignment="1">
      <alignment vertical="top"/>
    </xf>
    <xf numFmtId="0" fontId="5" fillId="0" borderId="0" xfId="3" applyFill="1" applyAlignment="1" applyProtection="1">
      <alignment wrapText="1"/>
      <protection locked="0"/>
    </xf>
    <xf numFmtId="0" fontId="9" fillId="0" borderId="0" xfId="0" applyFont="1"/>
    <xf numFmtId="0" fontId="25" fillId="0" borderId="0" xfId="0" applyFont="1"/>
    <xf numFmtId="0" fontId="25" fillId="0" borderId="0" xfId="0" applyFont="1" applyAlignment="1">
      <alignment wrapText="1"/>
    </xf>
    <xf numFmtId="0" fontId="9" fillId="0" borderId="0" xfId="0" applyFont="1" applyAlignment="1">
      <alignment horizontal="center" vertical="top"/>
    </xf>
    <xf numFmtId="0" fontId="27" fillId="0" borderId="0" xfId="0" applyFont="1" applyAlignment="1">
      <alignment horizontal="left" indent="1"/>
    </xf>
    <xf numFmtId="0" fontId="16" fillId="0" borderId="0" xfId="0" applyFont="1" applyAlignment="1">
      <alignment horizontal="right"/>
    </xf>
    <xf numFmtId="0" fontId="0" fillId="0" borderId="0" xfId="0" applyAlignment="1">
      <alignment horizontal="left" vertical="top"/>
    </xf>
    <xf numFmtId="0" fontId="0" fillId="0" borderId="0" xfId="0" applyAlignment="1">
      <alignment horizontal="left"/>
    </xf>
    <xf numFmtId="0" fontId="0" fillId="0" borderId="0" xfId="0" applyAlignment="1">
      <alignment horizontal="left" wrapText="1"/>
    </xf>
    <xf numFmtId="0" fontId="25" fillId="0" borderId="0" xfId="0" applyFont="1" applyAlignment="1">
      <alignment vertical="top"/>
    </xf>
    <xf numFmtId="0" fontId="26" fillId="0" borderId="0" xfId="0" applyFont="1" applyAlignment="1">
      <alignment vertical="top"/>
    </xf>
    <xf numFmtId="0" fontId="24" fillId="0" borderId="0" xfId="0" applyFont="1"/>
    <xf numFmtId="0" fontId="0" fillId="0" borderId="7" xfId="0" applyBorder="1" applyAlignment="1">
      <alignment horizontal="left"/>
    </xf>
    <xf numFmtId="0" fontId="0" fillId="0" borderId="0" xfId="0" applyAlignment="1">
      <alignment horizontal="center"/>
    </xf>
    <xf numFmtId="0" fontId="0" fillId="2" borderId="12" xfId="0" applyFill="1" applyBorder="1" applyAlignment="1">
      <alignment vertical="center" wrapText="1"/>
    </xf>
    <xf numFmtId="164" fontId="0" fillId="0" borderId="5" xfId="0" applyNumberFormat="1" applyBorder="1" applyAlignment="1">
      <alignment horizontal="center" vertical="top" wrapText="1"/>
    </xf>
    <xf numFmtId="0" fontId="0" fillId="0" borderId="5" xfId="0" applyBorder="1" applyAlignment="1">
      <alignment vertical="top"/>
    </xf>
    <xf numFmtId="44" fontId="0" fillId="0" borderId="25" xfId="1" applyFont="1" applyBorder="1" applyAlignment="1" applyProtection="1"/>
    <xf numFmtId="0" fontId="0" fillId="0" borderId="25" xfId="0" applyBorder="1"/>
    <xf numFmtId="44" fontId="0" fillId="0" borderId="26" xfId="1" applyFont="1" applyBorder="1" applyAlignment="1" applyProtection="1"/>
    <xf numFmtId="0" fontId="0" fillId="0" borderId="26" xfId="0" applyBorder="1"/>
    <xf numFmtId="44" fontId="0" fillId="0" borderId="16" xfId="1" applyFont="1" applyBorder="1" applyAlignment="1" applyProtection="1"/>
    <xf numFmtId="0" fontId="0" fillId="0" borderId="16" xfId="0" applyBorder="1"/>
    <xf numFmtId="44" fontId="0" fillId="0" borderId="27" xfId="1" applyFont="1" applyBorder="1" applyAlignment="1" applyProtection="1"/>
    <xf numFmtId="0" fontId="0" fillId="0" borderId="27" xfId="0" applyBorder="1"/>
    <xf numFmtId="0" fontId="28" fillId="0" borderId="0" xfId="0" applyFont="1" applyAlignment="1">
      <alignment horizontal="right"/>
    </xf>
    <xf numFmtId="166" fontId="20" fillId="0" borderId="20" xfId="1" applyNumberFormat="1" applyFont="1" applyBorder="1" applyAlignment="1" applyProtection="1"/>
    <xf numFmtId="44" fontId="7" fillId="0" borderId="20" xfId="1" applyFont="1" applyBorder="1" applyAlignment="1" applyProtection="1"/>
    <xf numFmtId="39" fontId="0" fillId="0" borderId="4" xfId="1" applyNumberFormat="1" applyFont="1" applyBorder="1" applyProtection="1"/>
    <xf numFmtId="0" fontId="0" fillId="0" borderId="4" xfId="0" applyBorder="1"/>
    <xf numFmtId="0" fontId="22" fillId="0" borderId="0" xfId="0" applyFont="1" applyAlignment="1">
      <alignment horizontal="left" wrapText="1"/>
    </xf>
    <xf numFmtId="0" fontId="4" fillId="0" borderId="0" xfId="0" applyFont="1"/>
    <xf numFmtId="0" fontId="30" fillId="0" borderId="0" xfId="0" applyFont="1" applyAlignment="1" applyProtection="1">
      <alignment horizontal="right"/>
      <protection locked="0"/>
    </xf>
    <xf numFmtId="0" fontId="7" fillId="2" borderId="9" xfId="0" applyFont="1" applyFill="1" applyBorder="1" applyAlignment="1">
      <alignment horizontal="center" vertical="top" wrapText="1"/>
    </xf>
    <xf numFmtId="0" fontId="0" fillId="0" borderId="0" xfId="0" applyAlignment="1">
      <alignment horizontal="left" indent="2"/>
    </xf>
    <xf numFmtId="0" fontId="7" fillId="2" borderId="1" xfId="0" applyFont="1" applyFill="1" applyBorder="1" applyAlignment="1">
      <alignment horizontal="center"/>
    </xf>
    <xf numFmtId="0" fontId="7" fillId="2" borderId="9" xfId="0" applyFont="1" applyFill="1" applyBorder="1"/>
    <xf numFmtId="0" fontId="31" fillId="0" borderId="0" xfId="0" applyFont="1" applyAlignment="1">
      <alignment horizontal="left"/>
    </xf>
    <xf numFmtId="0" fontId="7" fillId="2" borderId="28" xfId="0" applyFont="1" applyFill="1" applyBorder="1" applyAlignment="1">
      <alignment horizontal="center"/>
    </xf>
    <xf numFmtId="0" fontId="27" fillId="0" borderId="0" xfId="0" applyFont="1" applyAlignment="1">
      <alignment horizontal="right" vertical="top"/>
    </xf>
    <xf numFmtId="165" fontId="0" fillId="0" borderId="0" xfId="0" applyNumberFormat="1" applyAlignment="1">
      <alignment wrapText="1"/>
    </xf>
    <xf numFmtId="0" fontId="7" fillId="2" borderId="2" xfId="0" applyFont="1" applyFill="1" applyBorder="1" applyAlignment="1">
      <alignment horizontal="center"/>
    </xf>
    <xf numFmtId="14" fontId="0" fillId="0" borderId="4" xfId="0" applyNumberFormat="1" applyBorder="1" applyAlignment="1" applyProtection="1">
      <alignment horizontal="center"/>
      <protection locked="0"/>
    </xf>
    <xf numFmtId="0" fontId="7" fillId="2" borderId="6" xfId="0" applyFont="1" applyFill="1" applyBorder="1"/>
    <xf numFmtId="0" fontId="0" fillId="0" borderId="29" xfId="0" applyBorder="1" applyAlignment="1">
      <alignment horizontal="center"/>
    </xf>
    <xf numFmtId="0" fontId="0" fillId="0" borderId="30" xfId="0" applyBorder="1" applyAlignment="1">
      <alignment horizontal="left"/>
    </xf>
    <xf numFmtId="0" fontId="0" fillId="0" borderId="31" xfId="0" applyBorder="1" applyAlignment="1">
      <alignment horizontal="center"/>
    </xf>
    <xf numFmtId="0" fontId="0" fillId="0" borderId="30" xfId="0" applyBorder="1"/>
    <xf numFmtId="164" fontId="11" fillId="3" borderId="16" xfId="0" applyNumberFormat="1" applyFont="1" applyFill="1" applyBorder="1" applyAlignment="1">
      <alignment horizontal="center" vertical="top"/>
    </xf>
    <xf numFmtId="0" fontId="11" fillId="3" borderId="16" xfId="0" applyFont="1" applyFill="1" applyBorder="1" applyAlignment="1">
      <alignment horizontal="right" vertical="top"/>
    </xf>
    <xf numFmtId="0" fontId="9" fillId="0" borderId="0" xfId="0" applyFont="1" applyAlignment="1" applyProtection="1">
      <alignment horizontal="right"/>
      <protection locked="0"/>
    </xf>
    <xf numFmtId="0" fontId="0" fillId="0" borderId="4" xfId="0" applyBorder="1" applyAlignment="1" applyProtection="1">
      <alignment horizontal="center"/>
      <protection locked="0"/>
    </xf>
    <xf numFmtId="0" fontId="0" fillId="0" borderId="8" xfId="0" applyBorder="1" applyAlignment="1" applyProtection="1">
      <alignment horizontal="center"/>
      <protection locked="0"/>
    </xf>
    <xf numFmtId="0" fontId="0" fillId="0" borderId="4" xfId="0" applyBorder="1" applyProtection="1">
      <protection locked="0"/>
    </xf>
    <xf numFmtId="0" fontId="7" fillId="2" borderId="5" xfId="0" applyFont="1" applyFill="1" applyBorder="1" applyAlignment="1">
      <alignment horizontal="center"/>
    </xf>
    <xf numFmtId="0" fontId="7" fillId="2" borderId="9" xfId="0" applyFont="1" applyFill="1" applyBorder="1" applyAlignment="1">
      <alignment horizontal="center"/>
    </xf>
    <xf numFmtId="0" fontId="0" fillId="0" borderId="1" xfId="0" applyBorder="1"/>
    <xf numFmtId="165" fontId="19" fillId="0" borderId="1" xfId="1" applyNumberFormat="1" applyFont="1" applyFill="1" applyBorder="1" applyAlignment="1">
      <alignment horizontal="center"/>
    </xf>
    <xf numFmtId="0" fontId="7" fillId="2" borderId="5" xfId="0" applyFont="1" applyFill="1" applyBorder="1" applyAlignment="1">
      <alignment horizontal="center" vertical="center"/>
    </xf>
    <xf numFmtId="0" fontId="13" fillId="2" borderId="3" xfId="0" applyFont="1" applyFill="1" applyBorder="1" applyAlignment="1">
      <alignment horizontal="right"/>
    </xf>
    <xf numFmtId="0" fontId="7" fillId="0" borderId="0" xfId="0" applyFont="1" applyAlignment="1">
      <alignment horizontal="left"/>
    </xf>
    <xf numFmtId="0" fontId="7" fillId="0" borderId="14" xfId="0" applyFont="1" applyBorder="1" applyAlignment="1">
      <alignment horizontal="center" vertical="center"/>
    </xf>
    <xf numFmtId="44" fontId="7" fillId="0" borderId="5" xfId="1" applyFont="1" applyBorder="1" applyAlignment="1">
      <alignment horizontal="center" vertical="top" wrapText="1"/>
    </xf>
    <xf numFmtId="44" fontId="7" fillId="0" borderId="15" xfId="1" applyFont="1" applyBorder="1" applyAlignment="1">
      <alignment horizontal="center" vertical="top" wrapText="1"/>
    </xf>
    <xf numFmtId="44" fontId="7" fillId="0" borderId="16" xfId="1" applyFont="1" applyBorder="1" applyAlignment="1">
      <alignment horizontal="center" vertical="top" wrapText="1"/>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164" fontId="0" fillId="0" borderId="5" xfId="0" applyNumberFormat="1" applyBorder="1" applyAlignment="1" applyProtection="1">
      <alignment horizontal="center" vertical="top" wrapText="1"/>
      <protection locked="0"/>
    </xf>
    <xf numFmtId="164" fontId="0" fillId="0" borderId="15" xfId="0" applyNumberFormat="1" applyBorder="1" applyAlignment="1" applyProtection="1">
      <alignment horizontal="center" vertical="top" wrapText="1"/>
      <protection locked="0"/>
    </xf>
    <xf numFmtId="0" fontId="0" fillId="0" borderId="12"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8" xfId="0" applyBorder="1" applyAlignment="1" applyProtection="1">
      <alignment horizontal="center"/>
      <protection locked="0"/>
    </xf>
    <xf numFmtId="0" fontId="21" fillId="0" borderId="0" xfId="0" applyFont="1" applyAlignment="1">
      <alignment horizontal="left" wrapText="1"/>
    </xf>
    <xf numFmtId="0" fontId="0" fillId="0" borderId="4" xfId="0" applyBorder="1" applyAlignment="1" applyProtection="1">
      <alignment horizontal="center"/>
      <protection locked="0"/>
    </xf>
    <xf numFmtId="0" fontId="0" fillId="0" borderId="5" xfId="0" applyBorder="1" applyAlignment="1" applyProtection="1">
      <alignment horizontal="right" vertical="top"/>
      <protection locked="0"/>
    </xf>
    <xf numFmtId="0" fontId="0" fillId="0" borderId="15" xfId="0" applyBorder="1" applyAlignment="1" applyProtection="1">
      <alignment horizontal="right" vertical="top"/>
      <protection locked="0"/>
    </xf>
    <xf numFmtId="44" fontId="0" fillId="0" borderId="5" xfId="1" applyFont="1" applyBorder="1" applyAlignment="1">
      <alignment horizontal="center" vertical="top" wrapText="1"/>
    </xf>
    <xf numFmtId="44" fontId="0" fillId="0" borderId="15" xfId="1" applyFont="1" applyBorder="1" applyAlignment="1">
      <alignment horizontal="center" vertical="top" wrapText="1"/>
    </xf>
    <xf numFmtId="44" fontId="0" fillId="0" borderId="16" xfId="1" applyFont="1" applyBorder="1" applyAlignment="1">
      <alignment horizontal="center" vertical="top" wrapText="1"/>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0" fillId="0" borderId="4" xfId="0" applyBorder="1" applyAlignment="1" applyProtection="1">
      <alignment horizontal="left"/>
      <protection locked="0"/>
    </xf>
    <xf numFmtId="0" fontId="7" fillId="2" borderId="10"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2" xfId="0" applyFont="1" applyFill="1" applyBorder="1" applyAlignment="1">
      <alignment horizontal="center"/>
    </xf>
    <xf numFmtId="0" fontId="7" fillId="2" borderId="8" xfId="0" applyFont="1" applyFill="1" applyBorder="1" applyAlignment="1">
      <alignment horizontal="center"/>
    </xf>
    <xf numFmtId="0" fontId="7" fillId="2" borderId="3" xfId="0" applyFont="1" applyFill="1" applyBorder="1" applyAlignment="1">
      <alignment horizontal="center"/>
    </xf>
    <xf numFmtId="0" fontId="7" fillId="2" borderId="10" xfId="0" applyFont="1" applyFill="1" applyBorder="1" applyAlignment="1">
      <alignment horizontal="center" vertical="center" wrapText="1"/>
    </xf>
    <xf numFmtId="0" fontId="7" fillId="2" borderId="4" xfId="0" applyFont="1" applyFill="1" applyBorder="1" applyAlignment="1">
      <alignment horizontal="center" vertical="center"/>
    </xf>
    <xf numFmtId="164" fontId="11" fillId="0" borderId="15" xfId="0" applyNumberFormat="1" applyFont="1" applyBorder="1" applyAlignment="1">
      <alignment horizontal="center" vertical="top" wrapText="1"/>
    </xf>
    <xf numFmtId="164" fontId="11" fillId="0" borderId="16" xfId="0" applyNumberFormat="1" applyFont="1" applyBorder="1" applyAlignment="1">
      <alignment horizontal="center" vertical="top" wrapText="1"/>
    </xf>
    <xf numFmtId="0" fontId="0" fillId="0" borderId="4" xfId="0" applyBorder="1" applyAlignment="1">
      <alignment horizontal="left"/>
    </xf>
    <xf numFmtId="0" fontId="0" fillId="0" borderId="4" xfId="0" applyBorder="1" applyAlignment="1">
      <alignment horizont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44" fontId="0" fillId="0" borderId="5" xfId="1" applyFont="1" applyBorder="1" applyAlignment="1" applyProtection="1">
      <alignment horizontal="center" vertical="top" wrapText="1"/>
    </xf>
    <xf numFmtId="44" fontId="0" fillId="0" borderId="15" xfId="1" applyFont="1" applyBorder="1" applyAlignment="1" applyProtection="1">
      <alignment horizontal="center" vertical="top" wrapText="1"/>
    </xf>
    <xf numFmtId="44" fontId="0" fillId="0" borderId="16" xfId="1" applyFont="1" applyBorder="1" applyAlignment="1" applyProtection="1">
      <alignment horizontal="center" vertical="top" wrapText="1"/>
    </xf>
    <xf numFmtId="44" fontId="7" fillId="0" borderId="5" xfId="1" applyFont="1" applyBorder="1" applyAlignment="1" applyProtection="1">
      <alignment horizontal="center" vertical="top" wrapText="1"/>
    </xf>
    <xf numFmtId="44" fontId="7" fillId="0" borderId="15" xfId="1" applyFont="1" applyBorder="1" applyAlignment="1" applyProtection="1">
      <alignment horizontal="center" vertical="top" wrapText="1"/>
    </xf>
    <xf numFmtId="44" fontId="7" fillId="0" borderId="16" xfId="1" applyFont="1" applyBorder="1" applyAlignment="1" applyProtection="1">
      <alignment horizontal="center" vertical="top" wrapText="1"/>
    </xf>
    <xf numFmtId="44" fontId="7" fillId="0" borderId="21" xfId="1" applyFont="1" applyBorder="1" applyAlignment="1" applyProtection="1">
      <alignment horizontal="center" vertical="top" wrapText="1"/>
    </xf>
    <xf numFmtId="44" fontId="0" fillId="0" borderId="21" xfId="1" applyFont="1" applyBorder="1" applyAlignment="1" applyProtection="1">
      <alignment horizontal="center"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1" xfId="0" applyBorder="1" applyAlignment="1">
      <alignment horizontal="left" vertical="top" wrapText="1"/>
    </xf>
    <xf numFmtId="0" fontId="23" fillId="0" borderId="7" xfId="0" applyFont="1" applyBorder="1" applyAlignment="1">
      <alignment horizontal="center" vertical="top"/>
    </xf>
    <xf numFmtId="0" fontId="0" fillId="0" borderId="10" xfId="0" applyBorder="1" applyAlignment="1">
      <alignment horizontal="left" vertical="top" wrapText="1"/>
    </xf>
    <xf numFmtId="0" fontId="0" fillId="0" borderId="4" xfId="0" applyBorder="1" applyAlignment="1">
      <alignment horizontal="left" vertical="top" wrapText="1"/>
    </xf>
    <xf numFmtId="0" fontId="0" fillId="0" borderId="11" xfId="0" applyBorder="1" applyAlignment="1">
      <alignment horizontal="left" vertical="top" wrapText="1"/>
    </xf>
    <xf numFmtId="0" fontId="29" fillId="0" borderId="0" xfId="0" applyFont="1" applyAlignment="1">
      <alignment horizontal="left" wrapText="1"/>
    </xf>
    <xf numFmtId="0" fontId="0" fillId="0" borderId="8" xfId="0" applyBorder="1" applyAlignment="1">
      <alignment horizontal="center"/>
    </xf>
  </cellXfs>
  <cellStyles count="4">
    <cellStyle name="Currency" xfId="1" builtinId="4"/>
    <cellStyle name="Hyperlink" xfId="3" builtinId="8"/>
    <cellStyle name="Normal" xfId="0" builtinId="0"/>
    <cellStyle name="Normal 2" xfId="2" xr:uid="{00000000-0005-0000-0000-000003000000}"/>
  </cellStyles>
  <dxfs count="21">
    <dxf>
      <font>
        <color rgb="FFFF0000"/>
      </font>
    </dxf>
    <dxf>
      <font>
        <color rgb="FFFF0000"/>
      </font>
    </dxf>
    <dxf>
      <font>
        <color rgb="FFFF0000"/>
      </font>
    </dxf>
    <dxf>
      <font>
        <color rgb="FFFF0000"/>
      </font>
    </dxf>
    <dxf>
      <font>
        <color rgb="FFFF0000"/>
      </font>
    </dxf>
    <dxf>
      <font>
        <color rgb="FFFF0000"/>
      </font>
    </dxf>
    <dxf>
      <font>
        <b/>
        <i val="0"/>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color rgb="FFFF0000"/>
      </font>
    </dxf>
    <dxf>
      <font>
        <color rgb="FFFF0000"/>
      </font>
    </dxf>
    <dxf>
      <font>
        <b/>
        <i val="0"/>
        <color rgb="FFFF0000"/>
      </font>
    </dxf>
  </dxfs>
  <tableStyles count="0" defaultTableStyle="TableStyleMedium2" defaultPivotStyle="PivotStyleLight16"/>
  <colors>
    <mruColors>
      <color rgb="FF0000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640080</xdr:colOff>
          <xdr:row>0</xdr:row>
          <xdr:rowOff>144780</xdr:rowOff>
        </xdr:from>
        <xdr:to>
          <xdr:col>11</xdr:col>
          <xdr:colOff>601980</xdr:colOff>
          <xdr:row>0</xdr:row>
          <xdr:rowOff>419100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2 Pages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579120</xdr:colOff>
          <xdr:row>0</xdr:row>
          <xdr:rowOff>152400</xdr:rowOff>
        </xdr:from>
        <xdr:to>
          <xdr:col>10</xdr:col>
          <xdr:colOff>617220</xdr:colOff>
          <xdr:row>0</xdr:row>
          <xdr:rowOff>426720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99CC00" mc:Ignorable="a14" a14:legacySpreadsheetColorIndex="5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 Page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617220</xdr:colOff>
          <xdr:row>0</xdr:row>
          <xdr:rowOff>160020</xdr:rowOff>
        </xdr:from>
        <xdr:to>
          <xdr:col>11</xdr:col>
          <xdr:colOff>1257300</xdr:colOff>
          <xdr:row>0</xdr:row>
          <xdr:rowOff>441960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00FFFF" mc:Ignorable="a14" a14:legacySpreadsheetColorIndex="1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3 Pages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xdr:col>
      <xdr:colOff>92833</xdr:colOff>
      <xdr:row>5</xdr:row>
      <xdr:rowOff>110607</xdr:rowOff>
    </xdr:from>
    <xdr:ext cx="3776739" cy="937629"/>
    <xdr:sp macro="" textlink="">
      <xdr:nvSpPr>
        <xdr:cNvPr id="2" name="Rectangle 1">
          <a:extLst>
            <a:ext uri="{FF2B5EF4-FFF2-40B4-BE49-F238E27FC236}">
              <a16:creationId xmlns:a16="http://schemas.microsoft.com/office/drawing/2014/main" id="{00000000-0008-0000-0400-000002000000}"/>
            </a:ext>
          </a:extLst>
        </xdr:cNvPr>
        <xdr:cNvSpPr/>
      </xdr:nvSpPr>
      <xdr:spPr>
        <a:xfrm rot="20962519">
          <a:off x="2826508" y="1282182"/>
          <a:ext cx="3776739" cy="937629"/>
        </a:xfrm>
        <a:prstGeom prst="rect">
          <a:avLst/>
        </a:prstGeom>
        <a:noFill/>
      </xdr:spPr>
      <xdr:txBody>
        <a:bodyPr wrap="none" lIns="91440" tIns="45720" rIns="91440" bIns="45720">
          <a:spAutoFit/>
        </a:bodyPr>
        <a:lstStyle/>
        <a:p>
          <a:pPr algn="ctr"/>
          <a:r>
            <a:rPr lang="en-US" sz="5200" b="0" i="1" cap="none" spc="0" baseline="0">
              <a:ln w="22225">
                <a:solidFill>
                  <a:schemeClr val="accent2"/>
                </a:solidFill>
                <a:prstDash val="solid"/>
              </a:ln>
              <a:solidFill>
                <a:srgbClr val="FF0000"/>
              </a:solidFill>
              <a:effectLst/>
            </a:rPr>
            <a:t>Example</a:t>
          </a:r>
          <a:r>
            <a:rPr lang="en-US" sz="5400" b="1" cap="none" spc="0">
              <a:ln w="22225">
                <a:solidFill>
                  <a:schemeClr val="accent2"/>
                </a:solidFill>
                <a:prstDash val="solid"/>
              </a:ln>
              <a:solidFill>
                <a:schemeClr val="accent2">
                  <a:lumMod val="40000"/>
                  <a:lumOff val="60000"/>
                </a:schemeClr>
              </a:solidFill>
              <a:effectLst/>
            </a:rPr>
            <a:t> </a:t>
          </a:r>
          <a:r>
            <a:rPr lang="en-US" sz="5200" b="0" i="1" cap="none" spc="0" baseline="0">
              <a:ln w="22225">
                <a:solidFill>
                  <a:schemeClr val="accent2"/>
                </a:solidFill>
                <a:prstDash val="solid"/>
              </a:ln>
              <a:solidFill>
                <a:srgbClr val="FF0000"/>
              </a:solidFill>
              <a:effectLst/>
            </a:rPr>
            <a:t>only</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4cd.edu/gb/policies-procedures/business/fin9_22.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1:W139"/>
  <sheetViews>
    <sheetView showGridLines="0" tabSelected="1" zoomScaleNormal="100" workbookViewId="0">
      <pane xSplit="1" ySplit="5" topLeftCell="B6" activePane="bottomRight" state="frozen"/>
      <selection pane="topRight" activeCell="B1" sqref="B1"/>
      <selection pane="bottomLeft" activeCell="A10" sqref="A10"/>
      <selection pane="bottomRight" activeCell="N1" sqref="N1"/>
    </sheetView>
  </sheetViews>
  <sheetFormatPr defaultColWidth="9.109375" defaultRowHeight="14.4" x14ac:dyDescent="0.3"/>
  <cols>
    <col min="1" max="1" width="3.6640625" style="70" hidden="1" customWidth="1"/>
    <col min="2" max="2" width="3" style="70" bestFit="1" customWidth="1"/>
    <col min="3" max="3" width="10.88671875" style="2" customWidth="1"/>
    <col min="4" max="4" width="3.88671875" style="2" customWidth="1"/>
    <col min="5" max="5" width="28" style="2" customWidth="1"/>
    <col min="6" max="7" width="13.44140625" style="2" customWidth="1"/>
    <col min="8" max="8" width="8.109375" style="2" customWidth="1"/>
    <col min="9" max="9" width="10.5546875" style="2" customWidth="1"/>
    <col min="10" max="10" width="9" style="2" customWidth="1"/>
    <col min="11" max="11" width="10.109375" style="2" customWidth="1"/>
    <col min="12" max="12" width="22.88671875" style="2" customWidth="1"/>
    <col min="13" max="13" width="13.33203125" style="2" customWidth="1"/>
    <col min="14" max="14" width="13.88671875" style="2" customWidth="1"/>
    <col min="15" max="15" width="5.5546875" style="2" customWidth="1"/>
    <col min="16" max="16" width="10.109375" style="2" customWidth="1"/>
    <col min="17" max="17" width="11.33203125" style="2" customWidth="1"/>
    <col min="18" max="19" width="9.44140625" style="2" customWidth="1"/>
    <col min="20" max="20" width="8.44140625" style="2" customWidth="1"/>
    <col min="21" max="21" width="12" style="2" customWidth="1"/>
    <col min="22" max="22" width="12.6640625" style="2" customWidth="1"/>
    <col min="23" max="16384" width="9.109375" style="2"/>
  </cols>
  <sheetData>
    <row r="1" spans="1:23" s="4" customFormat="1" ht="36.75" customHeight="1" x14ac:dyDescent="0.3">
      <c r="A1" s="68"/>
      <c r="B1" s="68"/>
      <c r="C1" s="3" t="s">
        <v>0</v>
      </c>
      <c r="D1" s="156"/>
      <c r="E1" s="156"/>
      <c r="F1" s="156"/>
      <c r="G1" s="3" t="s">
        <v>1</v>
      </c>
      <c r="H1" s="145"/>
      <c r="I1" s="145"/>
      <c r="M1" s="5" t="s">
        <v>2</v>
      </c>
      <c r="N1" s="112" t="s">
        <v>3</v>
      </c>
      <c r="P1" s="2"/>
      <c r="Q1" s="3"/>
      <c r="R1"/>
      <c r="S1"/>
      <c r="T1"/>
      <c r="U1" s="2"/>
      <c r="V1" s="2"/>
    </row>
    <row r="2" spans="1:23" s="4" customFormat="1" ht="27" customHeight="1" x14ac:dyDescent="0.3">
      <c r="A2" s="68"/>
      <c r="B2" s="68"/>
      <c r="C2" s="122" t="s">
        <v>4</v>
      </c>
      <c r="D2" s="122"/>
      <c r="E2" s="156"/>
      <c r="F2" s="156"/>
      <c r="G2" s="156"/>
      <c r="H2" s="156"/>
      <c r="I2" s="156"/>
      <c r="L2" s="7"/>
      <c r="M2" s="5"/>
      <c r="N2" s="101" t="str">
        <f ca="1">IF(N99=SUBTOTAL(109,N6:N98)," ","Rows with data are hidden!")</f>
        <v xml:space="preserve"> </v>
      </c>
      <c r="Q2"/>
      <c r="R2" s="2"/>
      <c r="S2" s="2"/>
      <c r="T2" s="2"/>
    </row>
    <row r="3" spans="1:23" s="4" customFormat="1" ht="22.5" customHeight="1" x14ac:dyDescent="0.3">
      <c r="A3" s="68"/>
      <c r="B3" s="68"/>
      <c r="C3" s="3"/>
      <c r="D3" s="8"/>
      <c r="E3" s="8"/>
      <c r="F3" s="8"/>
      <c r="G3" s="9"/>
      <c r="H3" s="10"/>
      <c r="L3" s="7"/>
      <c r="M3" s="5"/>
      <c r="N3" s="94" t="str">
        <f ca="1">IF(AND(NOW()&gt;$Q$12,$S$8&lt;$P$13),"Form expired. Mileage rate not valid. Download new form."," ")</f>
        <v xml:space="preserve"> </v>
      </c>
      <c r="Q3"/>
      <c r="R3" s="2"/>
      <c r="S3" s="2"/>
      <c r="T3" s="2"/>
    </row>
    <row r="4" spans="1:23" x14ac:dyDescent="0.3">
      <c r="A4" s="69"/>
      <c r="B4" s="69"/>
      <c r="C4" s="120" t="s">
        <v>5</v>
      </c>
      <c r="D4" s="12"/>
      <c r="E4" s="13"/>
      <c r="F4" s="151" t="s">
        <v>6</v>
      </c>
      <c r="G4" s="152"/>
      <c r="H4" s="152"/>
      <c r="I4" s="153"/>
      <c r="J4" s="14"/>
      <c r="K4" s="15"/>
      <c r="L4" s="151" t="s">
        <v>7</v>
      </c>
      <c r="M4" s="153"/>
      <c r="N4" s="11"/>
      <c r="O4"/>
    </row>
    <row r="5" spans="1:23" customFormat="1" ht="33.75" customHeight="1" x14ac:dyDescent="0.3">
      <c r="A5" s="69"/>
      <c r="B5" s="69"/>
      <c r="C5" s="95" t="s">
        <v>8</v>
      </c>
      <c r="D5" s="157" t="s">
        <v>9</v>
      </c>
      <c r="E5" s="158"/>
      <c r="F5" s="17" t="s">
        <v>10</v>
      </c>
      <c r="G5" s="17" t="s">
        <v>11</v>
      </c>
      <c r="H5" s="18" t="s">
        <v>12</v>
      </c>
      <c r="I5" s="18" t="s">
        <v>13</v>
      </c>
      <c r="J5" s="154" t="s">
        <v>14</v>
      </c>
      <c r="K5" s="155"/>
      <c r="L5" s="17" t="s">
        <v>15</v>
      </c>
      <c r="M5" s="17" t="s">
        <v>13</v>
      </c>
      <c r="N5" s="16" t="s">
        <v>16</v>
      </c>
      <c r="P5" s="2"/>
      <c r="Q5" s="2"/>
      <c r="R5" s="2"/>
      <c r="S5" s="2"/>
      <c r="T5" s="2"/>
      <c r="U5" s="2"/>
      <c r="V5" s="2"/>
    </row>
    <row r="6" spans="1:23" ht="15" customHeight="1" x14ac:dyDescent="0.3">
      <c r="A6" s="68">
        <v>1</v>
      </c>
      <c r="B6" s="123">
        <v>1</v>
      </c>
      <c r="C6" s="136"/>
      <c r="D6" s="130"/>
      <c r="E6" s="131"/>
      <c r="F6" s="127"/>
      <c r="G6" s="127"/>
      <c r="H6" s="146"/>
      <c r="I6" s="148">
        <f ca="1">IF(H6=0,0,IF(ISBLANK(C6),0,IF(ISBLANK(D6),"Enter Purpose",IF(OR(ISBLANK(F6),ISBLANK(G6)),"Enter From/to",IF(AND(NOW()&gt;$Q$12,$S$8&lt;$P$13),"Using old form",ROUND(H6*MID(H8,3,6),2))))))</f>
        <v>0</v>
      </c>
      <c r="J6" s="19" t="s">
        <v>17</v>
      </c>
      <c r="K6" s="20"/>
      <c r="L6" s="21"/>
      <c r="M6" s="20"/>
      <c r="N6" s="124">
        <f ca="1">IF((+I6+K6+K7+K8+M6+M7+M8)=0,0,IF(OR(ISBLANK(C6),C6=0),"Enter Date",IF(ISBLANK(D6),"Enter purpose",IF(AND(M6&gt;0,ISBLANK(L6)),"Enter description",IF(AND(M7&gt;0,ISBLANK(L7)),"Enter description",IF(AND(M8&gt;0,ISBLANK(L8)),"Enter description",+I6+K6+K7+K8+M6+M7+M8))))))</f>
        <v>0</v>
      </c>
      <c r="O6"/>
    </row>
    <row r="7" spans="1:23" x14ac:dyDescent="0.3">
      <c r="A7" s="68">
        <v>1</v>
      </c>
      <c r="B7" s="123"/>
      <c r="C7" s="137"/>
      <c r="D7" s="132"/>
      <c r="E7" s="133"/>
      <c r="F7" s="128"/>
      <c r="G7" s="128"/>
      <c r="H7" s="147"/>
      <c r="I7" s="149"/>
      <c r="J7" s="23" t="s">
        <v>18</v>
      </c>
      <c r="K7" s="24"/>
      <c r="L7" s="25"/>
      <c r="M7" s="24"/>
      <c r="N7" s="125"/>
      <c r="O7"/>
    </row>
    <row r="8" spans="1:23" ht="15" thickBot="1" x14ac:dyDescent="0.35">
      <c r="A8" s="68">
        <v>1</v>
      </c>
      <c r="B8" s="123"/>
      <c r="C8" s="110" t="str">
        <f>IF(AND(ISBLANK(C6),C6=0)," ",TEXT(WEEKDAY(C6),"DDD"))</f>
        <v xml:space="preserve"> </v>
      </c>
      <c r="D8" s="134"/>
      <c r="E8" s="135"/>
      <c r="F8" s="129"/>
      <c r="G8" s="129"/>
      <c r="H8" s="111" t="str">
        <f>IF(OR(ISBLANK(H6),H6=0)," ","x "&amp;VLOOKUP($C6,$P$10:$R$14,3))</f>
        <v xml:space="preserve"> </v>
      </c>
      <c r="I8" s="150"/>
      <c r="J8" s="27" t="s">
        <v>19</v>
      </c>
      <c r="K8" s="28"/>
      <c r="L8" s="29"/>
      <c r="M8" s="28"/>
      <c r="N8" s="126"/>
      <c r="O8"/>
      <c r="P8" s="30" t="s">
        <v>20</v>
      </c>
      <c r="Q8" s="31"/>
      <c r="R8" s="31" t="s">
        <v>21</v>
      </c>
      <c r="S8" s="32">
        <v>44564</v>
      </c>
    </row>
    <row r="9" spans="1:23" ht="15" customHeight="1" x14ac:dyDescent="0.3">
      <c r="A9" s="68">
        <v>1</v>
      </c>
      <c r="B9" s="123">
        <v>2</v>
      </c>
      <c r="C9" s="136"/>
      <c r="D9" s="130"/>
      <c r="E9" s="131"/>
      <c r="F9" s="127"/>
      <c r="G9" s="127"/>
      <c r="H9" s="146"/>
      <c r="I9" s="148">
        <f t="shared" ref="I9" ca="1" si="0">IF(H9=0,0,IF(ISBLANK(C9),0,IF(ISBLANK(D9),"Enter Purpose",IF(OR(ISBLANK(F9),ISBLANK(G9)),"Enter From/to",IF(AND(NOW()&gt;$Q$12,$S$8&lt;$P$13),"Using old form",ROUND(H9*MID(H11,3,6),2))))))</f>
        <v>0</v>
      </c>
      <c r="J9" s="19" t="s">
        <v>17</v>
      </c>
      <c r="K9" s="20"/>
      <c r="L9" s="21"/>
      <c r="M9" s="20"/>
      <c r="N9" s="124">
        <f t="shared" ref="N9" ca="1" si="1">IF((+I9+K9+K10+K11+M9+M10+M11)=0,0,IF(OR(ISBLANK(C9),C9=0),"Enter Date",IF(ISBLANK(D9),"Enter purpose",IF(AND(M9&gt;0,ISBLANK(L9)),"Enter description",IF(AND(M10&gt;0,ISBLANK(L10)),"Enter description",IF(AND(M11&gt;0,ISBLANK(L11)),"Enter description",+I9+K9+K10+K11+M9+M10+M11))))))</f>
        <v>0</v>
      </c>
      <c r="O9"/>
      <c r="P9" s="34" t="s">
        <v>22</v>
      </c>
      <c r="Q9" s="34" t="s">
        <v>11</v>
      </c>
      <c r="R9" s="34" t="s">
        <v>23</v>
      </c>
      <c r="S9" s="34" t="s">
        <v>24</v>
      </c>
    </row>
    <row r="10" spans="1:23" x14ac:dyDescent="0.3">
      <c r="A10" s="68">
        <v>1</v>
      </c>
      <c r="B10" s="123"/>
      <c r="C10" s="137"/>
      <c r="D10" s="132"/>
      <c r="E10" s="133"/>
      <c r="F10" s="128"/>
      <c r="G10" s="128"/>
      <c r="H10" s="147"/>
      <c r="I10" s="149"/>
      <c r="J10" s="23" t="s">
        <v>18</v>
      </c>
      <c r="K10" s="24"/>
      <c r="L10" s="25"/>
      <c r="M10" s="24"/>
      <c r="N10" s="125"/>
      <c r="O10"/>
      <c r="P10" s="35">
        <f>DATE(LEFT($N$1,4)-1,7,1)</f>
        <v>44378</v>
      </c>
      <c r="Q10" s="35">
        <f>DATE(LEFT($N$1,4)-1,12,31)</f>
        <v>44561</v>
      </c>
      <c r="R10" s="36">
        <f>VLOOKUP(P10,P116:R132,3,0)</f>
        <v>0.56000000000000005</v>
      </c>
      <c r="S10" s="37">
        <f>SUMIFS($H$6:$H$98,$C$6:$C$98,"&gt;="&amp;$P10,$C$6:$C$98,"&lt;="&amp;$Q10)</f>
        <v>0</v>
      </c>
      <c r="W10" s="102"/>
    </row>
    <row r="11" spans="1:23" ht="15" thickBot="1" x14ac:dyDescent="0.35">
      <c r="A11" s="68">
        <v>1</v>
      </c>
      <c r="B11" s="123"/>
      <c r="C11" s="110" t="str">
        <f t="shared" ref="C11" si="2">IF(AND(ISBLANK(C9),C9=0)," ",TEXT(WEEKDAY(C9),"DDD"))</f>
        <v xml:space="preserve"> </v>
      </c>
      <c r="D11" s="134"/>
      <c r="E11" s="135"/>
      <c r="F11" s="129"/>
      <c r="G11" s="129"/>
      <c r="H11" s="111" t="str">
        <f t="shared" ref="H11" si="3">IF(OR(ISBLANK(H9),H9=0)," ","x "&amp;VLOOKUP($C9,$P$10:$R$14,3))</f>
        <v xml:space="preserve"> </v>
      </c>
      <c r="I11" s="150"/>
      <c r="J11" s="27" t="s">
        <v>19</v>
      </c>
      <c r="K11" s="28"/>
      <c r="L11" s="29"/>
      <c r="M11" s="28"/>
      <c r="N11" s="126"/>
      <c r="O11"/>
      <c r="P11" s="35">
        <f>DATE(LEFT($N$1,4),1,1)</f>
        <v>44562</v>
      </c>
      <c r="Q11" s="35">
        <f>DATE(LEFT($N$1,4),6,30)</f>
        <v>44742</v>
      </c>
      <c r="R11" s="36">
        <f>VLOOKUP(P11,P117:R133,3,0)</f>
        <v>0.58499999999999996</v>
      </c>
      <c r="S11" s="37">
        <f t="shared" ref="S11:S14" si="4">SUMIFS($H$6:$H$98,$C$6:$C$98,"&gt;="&amp;$P11,$C$6:$C$98,"&lt;="&amp;$Q11)</f>
        <v>0</v>
      </c>
    </row>
    <row r="12" spans="1:23" ht="15" customHeight="1" x14ac:dyDescent="0.3">
      <c r="A12" s="68">
        <v>1</v>
      </c>
      <c r="B12" s="123">
        <v>3</v>
      </c>
      <c r="C12" s="136"/>
      <c r="D12" s="130"/>
      <c r="E12" s="131"/>
      <c r="F12" s="127"/>
      <c r="G12" s="127"/>
      <c r="H12" s="146"/>
      <c r="I12" s="148">
        <f t="shared" ref="I12" ca="1" si="5">IF(H12=0,0,IF(ISBLANK(C12),0,IF(ISBLANK(D12),"Enter Purpose",IF(OR(ISBLANK(F12),ISBLANK(G12)),"Enter From/to",IF(AND(NOW()&gt;$Q$12,$S$8&lt;$P$13),"Using old form",ROUND(H12*MID(H14,3,6),2))))))</f>
        <v>0</v>
      </c>
      <c r="J12" s="19" t="s">
        <v>17</v>
      </c>
      <c r="K12" s="20"/>
      <c r="L12" s="21"/>
      <c r="M12" s="20"/>
      <c r="N12" s="124">
        <f t="shared" ref="N12" ca="1" si="6">IF((+I12+K12+K13+K14+M12+M13+M14)=0,0,IF(OR(ISBLANK(C12),C12=0),"Enter Date",IF(ISBLANK(D12),"Enter purpose",IF(AND(M12&gt;0,ISBLANK(L12)),"Enter description",IF(AND(M13&gt;0,ISBLANK(L13)),"Enter description",IF(AND(M14&gt;0,ISBLANK(L14)),"Enter description",+I12+K12+K13+K14+M12+M13+M14))))))</f>
        <v>0</v>
      </c>
      <c r="O12"/>
      <c r="P12" s="35">
        <f>DATE(LEFT($N$1,4),7,1)</f>
        <v>44743</v>
      </c>
      <c r="Q12" s="35">
        <f>DATE(LEFT($N$1,4),12,31)</f>
        <v>44926</v>
      </c>
      <c r="R12" s="36">
        <f t="shared" ref="R12:R13" si="7">VLOOKUP(P12,P118:R134,3,0)</f>
        <v>0.625</v>
      </c>
      <c r="S12" s="37">
        <f t="shared" si="4"/>
        <v>0</v>
      </c>
    </row>
    <row r="13" spans="1:23" x14ac:dyDescent="0.3">
      <c r="A13" s="68">
        <v>1</v>
      </c>
      <c r="B13" s="123"/>
      <c r="C13" s="137"/>
      <c r="D13" s="132"/>
      <c r="E13" s="133"/>
      <c r="F13" s="128"/>
      <c r="G13" s="128"/>
      <c r="H13" s="147"/>
      <c r="I13" s="149"/>
      <c r="J13" s="23" t="s">
        <v>18</v>
      </c>
      <c r="K13" s="24"/>
      <c r="L13" s="25"/>
      <c r="M13" s="24"/>
      <c r="N13" s="125"/>
      <c r="O13"/>
      <c r="P13" s="35">
        <f>DATE(RIGHT($N$1,4),1,1)</f>
        <v>44927</v>
      </c>
      <c r="Q13" s="35">
        <f>DATE(RIGHT($N$1,4),6,30)</f>
        <v>45107</v>
      </c>
      <c r="R13" s="36">
        <f t="shared" si="7"/>
        <v>0</v>
      </c>
      <c r="S13" s="37">
        <f t="shared" si="4"/>
        <v>0</v>
      </c>
    </row>
    <row r="14" spans="1:23" ht="15" thickBot="1" x14ac:dyDescent="0.35">
      <c r="A14" s="68">
        <v>1</v>
      </c>
      <c r="B14" s="123"/>
      <c r="C14" s="110" t="str">
        <f t="shared" ref="C14" si="8">IF(AND(ISBLANK(C12),C12=0)," ",TEXT(WEEKDAY(C12),"DDD"))</f>
        <v xml:space="preserve"> </v>
      </c>
      <c r="D14" s="134"/>
      <c r="E14" s="135"/>
      <c r="F14" s="129"/>
      <c r="G14" s="129"/>
      <c r="H14" s="111" t="str">
        <f t="shared" ref="H14" si="9">IF(OR(ISBLANK(H12),H12=0)," ","x "&amp;VLOOKUP($C12,$P$10:$R$14,3))</f>
        <v xml:space="preserve"> </v>
      </c>
      <c r="I14" s="150"/>
      <c r="J14" s="27" t="s">
        <v>19</v>
      </c>
      <c r="K14" s="28"/>
      <c r="L14" s="29"/>
      <c r="M14" s="28"/>
      <c r="N14" s="126"/>
      <c r="O14"/>
      <c r="P14" s="35">
        <f>DATE(RIGHT($N$1,4),7,1)</f>
        <v>45108</v>
      </c>
      <c r="Q14" s="35">
        <f>DATE(RIGHT($N$1,4),12,31)</f>
        <v>45291</v>
      </c>
      <c r="R14" s="36">
        <f t="shared" ref="R14" si="10">VLOOKUP(P14,P120:R136,3,0)</f>
        <v>0</v>
      </c>
      <c r="S14" s="37">
        <f t="shared" si="4"/>
        <v>0</v>
      </c>
    </row>
    <row r="15" spans="1:23" ht="15" customHeight="1" x14ac:dyDescent="0.3">
      <c r="A15" s="68">
        <v>1</v>
      </c>
      <c r="B15" s="123">
        <v>4</v>
      </c>
      <c r="C15" s="136"/>
      <c r="D15" s="130"/>
      <c r="E15" s="131"/>
      <c r="F15" s="127"/>
      <c r="G15" s="127"/>
      <c r="H15" s="146"/>
      <c r="I15" s="148">
        <f t="shared" ref="I15" ca="1" si="11">IF(H15=0,0,IF(ISBLANK(C15),0,IF(ISBLANK(D15),"Enter Purpose",IF(OR(ISBLANK(F15),ISBLANK(G15)),"Enter From/to",IF(AND(NOW()&gt;$Q$12,$S$8&lt;$P$13),"Using old form",ROUND(H15*MID(H17,3,6),2))))))</f>
        <v>0</v>
      </c>
      <c r="J15" s="19" t="s">
        <v>17</v>
      </c>
      <c r="K15" s="20"/>
      <c r="L15" s="21"/>
      <c r="M15" s="20"/>
      <c r="N15" s="124">
        <f t="shared" ref="N15" ca="1" si="12">IF((+I15+K15+K16+K17+M15+M16+M17)=0,0,IF(OR(ISBLANK(C15),C15=0),"Enter Date",IF(ISBLANK(D15),"Enter purpose",IF(AND(M15&gt;0,ISBLANK(L15)),"Enter description",IF(AND(M16&gt;0,ISBLANK(L16)),"Enter description",IF(AND(M17&gt;0,ISBLANK(L17)),"Enter description",+I15+K15+K16+K17+M15+M16+M17))))))</f>
        <v>0</v>
      </c>
      <c r="O15"/>
    </row>
    <row r="16" spans="1:23" x14ac:dyDescent="0.3">
      <c r="A16" s="68">
        <v>1</v>
      </c>
      <c r="B16" s="123"/>
      <c r="C16" s="137"/>
      <c r="D16" s="132"/>
      <c r="E16" s="133"/>
      <c r="F16" s="128"/>
      <c r="G16" s="128"/>
      <c r="H16" s="147"/>
      <c r="I16" s="149"/>
      <c r="J16" s="23" t="s">
        <v>18</v>
      </c>
      <c r="K16" s="24"/>
      <c r="L16" s="25"/>
      <c r="M16" s="24"/>
      <c r="N16" s="125"/>
      <c r="O16"/>
      <c r="P16" s="38" t="s">
        <v>25</v>
      </c>
      <c r="Q16" s="39"/>
      <c r="R16" s="40"/>
    </row>
    <row r="17" spans="1:19" ht="15" thickBot="1" x14ac:dyDescent="0.35">
      <c r="A17" s="68">
        <v>1</v>
      </c>
      <c r="B17" s="123"/>
      <c r="C17" s="110" t="str">
        <f t="shared" ref="C17" si="13">IF(AND(ISBLANK(C15),C15=0)," ",TEXT(WEEKDAY(C15),"DDD"))</f>
        <v xml:space="preserve"> </v>
      </c>
      <c r="D17" s="134"/>
      <c r="E17" s="135"/>
      <c r="F17" s="129"/>
      <c r="G17" s="129"/>
      <c r="H17" s="111" t="str">
        <f t="shared" ref="H17" si="14">IF(OR(ISBLANK(H15),H15=0)," ","x "&amp;VLOOKUP($C15,$P$10:$R$14,3))</f>
        <v xml:space="preserve"> </v>
      </c>
      <c r="I17" s="150"/>
      <c r="J17" s="27" t="s">
        <v>19</v>
      </c>
      <c r="K17" s="28"/>
      <c r="L17" s="29"/>
      <c r="M17" s="28"/>
      <c r="N17" s="126"/>
      <c r="O17"/>
      <c r="P17" s="41" t="s">
        <v>26</v>
      </c>
      <c r="Q17" s="42" t="s">
        <v>27</v>
      </c>
      <c r="R17" s="43" t="s">
        <v>28</v>
      </c>
    </row>
    <row r="18" spans="1:19" ht="15" customHeight="1" x14ac:dyDescent="0.3">
      <c r="A18" s="68">
        <v>1</v>
      </c>
      <c r="B18" s="123">
        <v>5</v>
      </c>
      <c r="C18" s="136"/>
      <c r="D18" s="130"/>
      <c r="E18" s="131"/>
      <c r="F18" s="127"/>
      <c r="G18" s="127"/>
      <c r="H18" s="146"/>
      <c r="I18" s="148">
        <f t="shared" ref="I18" ca="1" si="15">IF(H18=0,0,IF(ISBLANK(C18),0,IF(ISBLANK(D18),"Enter Purpose",IF(OR(ISBLANK(F18),ISBLANK(G18)),"Enter From/to",IF(AND(NOW()&gt;$Q$12,$S$8&lt;$P$13),"Using old form",ROUND(H18*MID(H20,3,6),2))))))</f>
        <v>0</v>
      </c>
      <c r="J18" s="19" t="s">
        <v>17</v>
      </c>
      <c r="K18" s="20"/>
      <c r="L18" s="21"/>
      <c r="M18" s="20"/>
      <c r="N18" s="124">
        <f t="shared" ref="N18" ca="1" si="16">IF((+I18+K18+K19+K20+M18+M19+M20)=0,0,IF(OR(ISBLANK(C18),C18=0),"Enter Date",IF(ISBLANK(D18),"Enter purpose",IF(AND(M18&gt;0,ISBLANK(L18)),"Enter description",IF(AND(M19&gt;0,ISBLANK(L19)),"Enter description",IF(AND(M20&gt;0,ISBLANK(L20)),"Enter description",+I18+K18+K19+K20+M18+M19+M20))))))</f>
        <v>0</v>
      </c>
      <c r="O18"/>
      <c r="P18" s="44" t="s">
        <v>17</v>
      </c>
      <c r="Q18" s="45">
        <v>10</v>
      </c>
      <c r="R18" s="45">
        <v>7.5</v>
      </c>
    </row>
    <row r="19" spans="1:19" x14ac:dyDescent="0.3">
      <c r="A19" s="68">
        <v>1</v>
      </c>
      <c r="B19" s="123"/>
      <c r="C19" s="137"/>
      <c r="D19" s="132"/>
      <c r="E19" s="133"/>
      <c r="F19" s="128"/>
      <c r="G19" s="128"/>
      <c r="H19" s="147"/>
      <c r="I19" s="149"/>
      <c r="J19" s="23" t="s">
        <v>18</v>
      </c>
      <c r="K19" s="24"/>
      <c r="L19" s="25"/>
      <c r="M19" s="24"/>
      <c r="N19" s="125"/>
      <c r="O19"/>
      <c r="P19" s="44" t="s">
        <v>18</v>
      </c>
      <c r="Q19" s="45">
        <v>17.5</v>
      </c>
      <c r="R19" s="45">
        <v>12.5</v>
      </c>
    </row>
    <row r="20" spans="1:19" ht="15" thickBot="1" x14ac:dyDescent="0.35">
      <c r="A20" s="68">
        <v>1</v>
      </c>
      <c r="B20" s="123"/>
      <c r="C20" s="110" t="str">
        <f t="shared" ref="C20" si="17">IF(AND(ISBLANK(C18),C18=0)," ",TEXT(WEEKDAY(C18),"DDD"))</f>
        <v xml:space="preserve"> </v>
      </c>
      <c r="D20" s="134"/>
      <c r="E20" s="135"/>
      <c r="F20" s="129"/>
      <c r="G20" s="129"/>
      <c r="H20" s="111" t="str">
        <f t="shared" ref="H20" si="18">IF(OR(ISBLANK(H18),H18=0)," ","x "&amp;VLOOKUP($C18,$P$10:$R$14,3))</f>
        <v xml:space="preserve"> </v>
      </c>
      <c r="I20" s="150"/>
      <c r="J20" s="27" t="s">
        <v>19</v>
      </c>
      <c r="K20" s="28"/>
      <c r="L20" s="29"/>
      <c r="M20" s="28"/>
      <c r="N20" s="126"/>
      <c r="O20"/>
      <c r="P20" s="44" t="s">
        <v>19</v>
      </c>
      <c r="Q20" s="45">
        <v>35</v>
      </c>
      <c r="R20" s="45">
        <v>20</v>
      </c>
    </row>
    <row r="21" spans="1:19" ht="15" customHeight="1" x14ac:dyDescent="0.3">
      <c r="A21" s="68">
        <v>1</v>
      </c>
      <c r="B21" s="123">
        <v>6</v>
      </c>
      <c r="C21" s="136"/>
      <c r="D21" s="130"/>
      <c r="E21" s="131"/>
      <c r="F21" s="127"/>
      <c r="G21" s="127"/>
      <c r="H21" s="146"/>
      <c r="I21" s="148">
        <f t="shared" ref="I21" ca="1" si="19">IF(H21=0,0,IF(ISBLANK(C21),0,IF(ISBLANK(D21),"Enter Purpose",IF(OR(ISBLANK(F21),ISBLANK(G21)),"Enter From/to",IF(AND(NOW()&gt;$Q$12,$S$8&lt;$P$13),"Using old form",ROUND(H21*MID(H23,3,6),2))))))</f>
        <v>0</v>
      </c>
      <c r="J21" s="19" t="s">
        <v>17</v>
      </c>
      <c r="K21" s="20"/>
      <c r="L21" s="21"/>
      <c r="M21" s="20"/>
      <c r="N21" s="124">
        <f t="shared" ref="N21" ca="1" si="20">IF((+I21+K21+K22+K23+M21+M22+M23)=0,0,IF(OR(ISBLANK(C21),C21=0),"Enter Date",IF(ISBLANK(D21),"Enter purpose",IF(AND(M21&gt;0,ISBLANK(L21)),"Enter description",IF(AND(M22&gt;0,ISBLANK(L22)),"Enter description",IF(AND(M23&gt;0,ISBLANK(L23)),"Enter description",+I21+K21+K22+K23+M21+M22+M23))))))</f>
        <v>0</v>
      </c>
      <c r="O21"/>
    </row>
    <row r="22" spans="1:19" x14ac:dyDescent="0.3">
      <c r="A22" s="68">
        <v>1</v>
      </c>
      <c r="B22" s="123"/>
      <c r="C22" s="137"/>
      <c r="D22" s="132"/>
      <c r="E22" s="133"/>
      <c r="F22" s="128"/>
      <c r="G22" s="128"/>
      <c r="H22" s="147"/>
      <c r="I22" s="149"/>
      <c r="J22" s="23" t="s">
        <v>18</v>
      </c>
      <c r="K22" s="24"/>
      <c r="L22" s="25"/>
      <c r="M22" s="24"/>
      <c r="N22" s="125"/>
      <c r="O22"/>
      <c r="P22"/>
      <c r="Q22"/>
      <c r="R22"/>
      <c r="S22"/>
    </row>
    <row r="23" spans="1:19" ht="15" thickBot="1" x14ac:dyDescent="0.35">
      <c r="A23" s="68">
        <v>1</v>
      </c>
      <c r="B23" s="123"/>
      <c r="C23" s="110" t="str">
        <f t="shared" ref="C23" si="21">IF(AND(ISBLANK(C21),C21=0)," ",TEXT(WEEKDAY(C21),"DDD"))</f>
        <v xml:space="preserve"> </v>
      </c>
      <c r="D23" s="134"/>
      <c r="E23" s="135"/>
      <c r="F23" s="129"/>
      <c r="G23" s="129"/>
      <c r="H23" s="111" t="str">
        <f t="shared" ref="H23" si="22">IF(OR(ISBLANK(H21),H21=0)," ","x "&amp;VLOOKUP($C21,$P$10:$R$14,3))</f>
        <v xml:space="preserve"> </v>
      </c>
      <c r="I23" s="150"/>
      <c r="J23" s="27" t="s">
        <v>19</v>
      </c>
      <c r="K23" s="28"/>
      <c r="L23" s="29"/>
      <c r="M23" s="28"/>
      <c r="N23" s="126"/>
      <c r="O23"/>
      <c r="P23"/>
      <c r="Q23"/>
      <c r="R23"/>
      <c r="S23"/>
    </row>
    <row r="24" spans="1:19" ht="15" customHeight="1" x14ac:dyDescent="0.3">
      <c r="A24" s="68">
        <v>1</v>
      </c>
      <c r="B24" s="123">
        <v>7</v>
      </c>
      <c r="C24" s="136"/>
      <c r="D24" s="130"/>
      <c r="E24" s="131"/>
      <c r="F24" s="127"/>
      <c r="G24" s="127"/>
      <c r="H24" s="146"/>
      <c r="I24" s="148">
        <f t="shared" ref="I24" ca="1" si="23">IF(H24=0,0,IF(ISBLANK(C24),0,IF(ISBLANK(D24),"Enter Purpose",IF(OR(ISBLANK(F24),ISBLANK(G24)),"Enter From/to",IF(AND(NOW()&gt;$Q$12,$S$8&lt;$P$13),"Using old form",ROUND(H24*MID(H26,3,6),2))))))</f>
        <v>0</v>
      </c>
      <c r="J24" s="19" t="s">
        <v>17</v>
      </c>
      <c r="K24" s="20"/>
      <c r="L24" s="21"/>
      <c r="M24" s="20"/>
      <c r="N24" s="124">
        <f t="shared" ref="N24" ca="1" si="24">IF((+I24+K24+K25+K26+M24+M25+M26)=0,0,IF(OR(ISBLANK(C24),C24=0),"Enter Date",IF(ISBLANK(D24),"Enter purpose",IF(AND(M24&gt;0,ISBLANK(L24)),"Enter description",IF(AND(M25&gt;0,ISBLANK(L25)),"Enter description",IF(AND(M26&gt;0,ISBLANK(L26)),"Enter description",+I24+K24+K25+K26+M24+M25+M26))))))</f>
        <v>0</v>
      </c>
      <c r="O24"/>
      <c r="P24"/>
      <c r="Q24"/>
      <c r="R24"/>
      <c r="S24"/>
    </row>
    <row r="25" spans="1:19" x14ac:dyDescent="0.3">
      <c r="A25" s="68">
        <v>1</v>
      </c>
      <c r="B25" s="123"/>
      <c r="C25" s="137"/>
      <c r="D25" s="132"/>
      <c r="E25" s="133"/>
      <c r="F25" s="128"/>
      <c r="G25" s="128"/>
      <c r="H25" s="147"/>
      <c r="I25" s="149"/>
      <c r="J25" s="23" t="s">
        <v>18</v>
      </c>
      <c r="K25" s="24"/>
      <c r="L25" s="25"/>
      <c r="M25" s="24"/>
      <c r="N25" s="125"/>
      <c r="O25"/>
      <c r="P25"/>
      <c r="Q25"/>
      <c r="R25"/>
      <c r="S25"/>
    </row>
    <row r="26" spans="1:19" ht="15" thickBot="1" x14ac:dyDescent="0.35">
      <c r="A26" s="68">
        <v>1</v>
      </c>
      <c r="B26" s="123"/>
      <c r="C26" s="110" t="str">
        <f t="shared" ref="C26" si="25">IF(AND(ISBLANK(C24),C24=0)," ",TEXT(WEEKDAY(C24),"DDD"))</f>
        <v xml:space="preserve"> </v>
      </c>
      <c r="D26" s="134"/>
      <c r="E26" s="135"/>
      <c r="F26" s="129"/>
      <c r="G26" s="129"/>
      <c r="H26" s="111" t="str">
        <f t="shared" ref="H26" si="26">IF(OR(ISBLANK(H24),H24=0)," ","x "&amp;VLOOKUP($C24,$P$10:$R$14,3))</f>
        <v xml:space="preserve"> </v>
      </c>
      <c r="I26" s="150"/>
      <c r="J26" s="27" t="s">
        <v>19</v>
      </c>
      <c r="K26" s="28"/>
      <c r="L26" s="29"/>
      <c r="M26" s="28"/>
      <c r="N26" s="126"/>
      <c r="O26"/>
      <c r="P26"/>
      <c r="Q26"/>
      <c r="R26"/>
      <c r="S26"/>
    </row>
    <row r="27" spans="1:19" ht="15" hidden="1" customHeight="1" x14ac:dyDescent="0.3">
      <c r="A27" s="68">
        <v>2</v>
      </c>
      <c r="B27" s="123">
        <v>8</v>
      </c>
      <c r="C27" s="136"/>
      <c r="D27" s="130"/>
      <c r="E27" s="131"/>
      <c r="F27" s="127"/>
      <c r="G27" s="127"/>
      <c r="H27" s="146"/>
      <c r="I27" s="148">
        <f t="shared" ref="I27" ca="1" si="27">IF(H27=0,0,IF(ISBLANK(C27),0,IF(ISBLANK(D27),"Enter Purpose",IF(OR(ISBLANK(F27),ISBLANK(G27)),"Enter From/to",IF(AND(NOW()&gt;$Q$12,$S$8&lt;$P$13),"Using old form",ROUND(H27*MID(H29,3,6),2))))))</f>
        <v>0</v>
      </c>
      <c r="J27" s="19" t="s">
        <v>17</v>
      </c>
      <c r="K27" s="20"/>
      <c r="L27" s="21"/>
      <c r="M27" s="20"/>
      <c r="N27" s="124">
        <f t="shared" ref="N27" ca="1" si="28">IF((+I27+K27+K28+K29+M27+M28+M29)=0,0,IF(OR(ISBLANK(C27),C27=0),"Enter Date",IF(ISBLANK(D27),"Enter purpose",IF(AND(M27&gt;0,ISBLANK(L27)),"Enter description",IF(AND(M28&gt;0,ISBLANK(L28)),"Enter description",IF(AND(M29&gt;0,ISBLANK(L29)),"Enter description",+I27+K27+K28+K29+M27+M28+M29))))))</f>
        <v>0</v>
      </c>
      <c r="O27"/>
      <c r="P27"/>
      <c r="Q27"/>
      <c r="R27"/>
      <c r="S27"/>
    </row>
    <row r="28" spans="1:19" ht="15" hidden="1" thickBot="1" x14ac:dyDescent="0.35">
      <c r="A28" s="68">
        <v>2</v>
      </c>
      <c r="B28" s="123"/>
      <c r="C28" s="137"/>
      <c r="D28" s="132"/>
      <c r="E28" s="133"/>
      <c r="F28" s="128"/>
      <c r="G28" s="128"/>
      <c r="H28" s="147"/>
      <c r="I28" s="149"/>
      <c r="J28" s="23" t="s">
        <v>18</v>
      </c>
      <c r="K28" s="24"/>
      <c r="L28" s="25"/>
      <c r="M28" s="24"/>
      <c r="N28" s="125"/>
      <c r="O28"/>
      <c r="P28"/>
      <c r="Q28"/>
      <c r="R28"/>
      <c r="S28"/>
    </row>
    <row r="29" spans="1:19" ht="15" hidden="1" thickBot="1" x14ac:dyDescent="0.35">
      <c r="A29" s="68">
        <v>2</v>
      </c>
      <c r="B29" s="123"/>
      <c r="C29" s="110" t="str">
        <f t="shared" ref="C29" si="29">IF(AND(ISBLANK(C27),C27=0)," ",TEXT(WEEKDAY(C27),"DDD"))</f>
        <v xml:space="preserve"> </v>
      </c>
      <c r="D29" s="134"/>
      <c r="E29" s="135"/>
      <c r="F29" s="129"/>
      <c r="G29" s="129"/>
      <c r="H29" s="111" t="str">
        <f t="shared" ref="H29" si="30">IF(OR(ISBLANK(H27),H27=0)," ","x "&amp;VLOOKUP($C27,$P$10:$R$14,3))</f>
        <v xml:space="preserve"> </v>
      </c>
      <c r="I29" s="150"/>
      <c r="J29" s="27" t="s">
        <v>19</v>
      </c>
      <c r="K29" s="28"/>
      <c r="L29" s="29"/>
      <c r="M29" s="28"/>
      <c r="N29" s="126"/>
      <c r="O29"/>
      <c r="P29"/>
      <c r="Q29"/>
      <c r="R29"/>
      <c r="S29"/>
    </row>
    <row r="30" spans="1:19" ht="15" hidden="1" customHeight="1" x14ac:dyDescent="0.3">
      <c r="A30" s="68">
        <v>2</v>
      </c>
      <c r="B30" s="123">
        <v>9</v>
      </c>
      <c r="C30" s="136"/>
      <c r="D30" s="130"/>
      <c r="E30" s="131"/>
      <c r="F30" s="127"/>
      <c r="G30" s="127"/>
      <c r="H30" s="146"/>
      <c r="I30" s="148">
        <f t="shared" ref="I30" ca="1" si="31">IF(H30=0,0,IF(ISBLANK(C30),0,IF(ISBLANK(D30),"Enter Purpose",IF(OR(ISBLANK(F30),ISBLANK(G30)),"Enter From/to",IF(AND(NOW()&gt;$Q$12,$S$8&lt;$P$13),"Using old form",ROUND(H30*MID(H32,3,6),2))))))</f>
        <v>0</v>
      </c>
      <c r="J30" s="19" t="s">
        <v>17</v>
      </c>
      <c r="K30" s="20"/>
      <c r="L30" s="21"/>
      <c r="M30" s="20"/>
      <c r="N30" s="124">
        <f t="shared" ref="N30" ca="1" si="32">IF((+I30+K30+K31+K32+M30+M31+M32)=0,0,IF(OR(ISBLANK(C30),C30=0),"Enter Date",IF(ISBLANK(D30),"Enter purpose",IF(AND(M30&gt;0,ISBLANK(L30)),"Enter description",IF(AND(M31&gt;0,ISBLANK(L31)),"Enter description",IF(AND(M32&gt;0,ISBLANK(L32)),"Enter description",+I30+K30+K31+K32+M30+M31+M32))))))</f>
        <v>0</v>
      </c>
      <c r="O30"/>
      <c r="P30"/>
      <c r="Q30"/>
      <c r="R30"/>
      <c r="S30"/>
    </row>
    <row r="31" spans="1:19" ht="15" hidden="1" thickBot="1" x14ac:dyDescent="0.35">
      <c r="A31" s="68">
        <v>2</v>
      </c>
      <c r="B31" s="123"/>
      <c r="C31" s="137"/>
      <c r="D31" s="132"/>
      <c r="E31" s="133"/>
      <c r="F31" s="128"/>
      <c r="G31" s="128"/>
      <c r="H31" s="147"/>
      <c r="I31" s="149"/>
      <c r="J31" s="23" t="s">
        <v>18</v>
      </c>
      <c r="K31" s="24"/>
      <c r="L31" s="25"/>
      <c r="M31" s="24"/>
      <c r="N31" s="125"/>
      <c r="O31"/>
      <c r="P31"/>
      <c r="Q31"/>
      <c r="R31"/>
      <c r="S31"/>
    </row>
    <row r="32" spans="1:19" ht="15" hidden="1" thickBot="1" x14ac:dyDescent="0.35">
      <c r="A32" s="68">
        <v>2</v>
      </c>
      <c r="B32" s="123"/>
      <c r="C32" s="110" t="str">
        <f t="shared" ref="C32" si="33">IF(AND(ISBLANK(C30),C30=0)," ",TEXT(WEEKDAY(C30),"DDD"))</f>
        <v xml:space="preserve"> </v>
      </c>
      <c r="D32" s="134"/>
      <c r="E32" s="135"/>
      <c r="F32" s="129"/>
      <c r="G32" s="129"/>
      <c r="H32" s="111" t="str">
        <f t="shared" ref="H32" si="34">IF(OR(ISBLANK(H30),H30=0)," ","x "&amp;VLOOKUP($C30,$P$10:$R$14,3))</f>
        <v xml:space="preserve"> </v>
      </c>
      <c r="I32" s="150"/>
      <c r="J32" s="27" t="s">
        <v>19</v>
      </c>
      <c r="K32" s="28"/>
      <c r="L32" s="29"/>
      <c r="M32" s="28"/>
      <c r="N32" s="126"/>
      <c r="O32"/>
      <c r="P32"/>
      <c r="Q32"/>
      <c r="R32"/>
      <c r="S32"/>
    </row>
    <row r="33" spans="1:19" ht="15" hidden="1" customHeight="1" x14ac:dyDescent="0.3">
      <c r="A33" s="68">
        <v>2</v>
      </c>
      <c r="B33" s="123">
        <v>10</v>
      </c>
      <c r="C33" s="136"/>
      <c r="D33" s="130"/>
      <c r="E33" s="131"/>
      <c r="F33" s="127"/>
      <c r="G33" s="127"/>
      <c r="H33" s="146"/>
      <c r="I33" s="148">
        <f t="shared" ref="I33" ca="1" si="35">IF(H33=0,0,IF(ISBLANK(C33),0,IF(ISBLANK(D33),"Enter Purpose",IF(OR(ISBLANK(F33),ISBLANK(G33)),"Enter From/to",IF(AND(NOW()&gt;$Q$12,$S$8&lt;$P$13),"Using old form",ROUND(H33*MID(H35,3,6),2))))))</f>
        <v>0</v>
      </c>
      <c r="J33" s="19" t="s">
        <v>17</v>
      </c>
      <c r="K33" s="20"/>
      <c r="L33" s="21"/>
      <c r="M33" s="20"/>
      <c r="N33" s="124">
        <f t="shared" ref="N33" ca="1" si="36">IF((+I33+K33+K34+K35+M33+M34+M35)=0,0,IF(OR(ISBLANK(C33),C33=0),"Enter Date",IF(ISBLANK(D33),"Enter purpose",IF(AND(M33&gt;0,ISBLANK(L33)),"Enter description",IF(AND(M34&gt;0,ISBLANK(L34)),"Enter description",IF(AND(M35&gt;0,ISBLANK(L35)),"Enter description",+I33+K33+K34+K35+M33+M34+M35))))))</f>
        <v>0</v>
      </c>
      <c r="O33"/>
      <c r="P33"/>
      <c r="Q33"/>
      <c r="R33"/>
      <c r="S33"/>
    </row>
    <row r="34" spans="1:19" ht="15" hidden="1" thickBot="1" x14ac:dyDescent="0.35">
      <c r="A34" s="68">
        <v>2</v>
      </c>
      <c r="B34" s="123"/>
      <c r="C34" s="137"/>
      <c r="D34" s="132"/>
      <c r="E34" s="133"/>
      <c r="F34" s="128"/>
      <c r="G34" s="128"/>
      <c r="H34" s="147"/>
      <c r="I34" s="149"/>
      <c r="J34" s="23" t="s">
        <v>18</v>
      </c>
      <c r="K34" s="24"/>
      <c r="L34" s="25"/>
      <c r="M34" s="24"/>
      <c r="N34" s="125"/>
      <c r="O34"/>
      <c r="P34"/>
      <c r="Q34"/>
      <c r="R34"/>
      <c r="S34"/>
    </row>
    <row r="35" spans="1:19" ht="15" hidden="1" thickBot="1" x14ac:dyDescent="0.35">
      <c r="A35" s="68">
        <v>2</v>
      </c>
      <c r="B35" s="123"/>
      <c r="C35" s="110" t="str">
        <f t="shared" ref="C35" si="37">IF(AND(ISBLANK(C33),C33=0)," ",TEXT(WEEKDAY(C33),"DDD"))</f>
        <v xml:space="preserve"> </v>
      </c>
      <c r="D35" s="134"/>
      <c r="E35" s="135"/>
      <c r="F35" s="129"/>
      <c r="G35" s="129"/>
      <c r="H35" s="111" t="str">
        <f t="shared" ref="H35" si="38">IF(OR(ISBLANK(H33),H33=0)," ","x "&amp;VLOOKUP($C33,$P$10:$R$14,3))</f>
        <v xml:space="preserve"> </v>
      </c>
      <c r="I35" s="150"/>
      <c r="J35" s="27" t="s">
        <v>19</v>
      </c>
      <c r="K35" s="28"/>
      <c r="L35" s="29"/>
      <c r="M35" s="28"/>
      <c r="N35" s="126"/>
      <c r="O35"/>
      <c r="P35"/>
      <c r="Q35"/>
      <c r="R35"/>
      <c r="S35"/>
    </row>
    <row r="36" spans="1:19" ht="15" hidden="1" customHeight="1" x14ac:dyDescent="0.3">
      <c r="A36" s="68">
        <v>2</v>
      </c>
      <c r="B36" s="123">
        <v>11</v>
      </c>
      <c r="C36" s="136"/>
      <c r="D36" s="130"/>
      <c r="E36" s="131"/>
      <c r="F36" s="127"/>
      <c r="G36" s="127"/>
      <c r="H36" s="146"/>
      <c r="I36" s="148">
        <f t="shared" ref="I36" ca="1" si="39">IF(H36=0,0,IF(ISBLANK(C36),0,IF(ISBLANK(D36),"Enter Purpose",IF(OR(ISBLANK(F36),ISBLANK(G36)),"Enter From/to",IF(AND(NOW()&gt;$Q$12,$S$8&lt;$P$13),"Using old form",ROUND(H36*MID(H38,3,6),2))))))</f>
        <v>0</v>
      </c>
      <c r="J36" s="19" t="s">
        <v>17</v>
      </c>
      <c r="K36" s="20"/>
      <c r="L36" s="21"/>
      <c r="M36" s="20"/>
      <c r="N36" s="124">
        <f t="shared" ref="N36" ca="1" si="40">IF((+I36+K36+K37+K38+M36+M37+M38)=0,0,IF(OR(ISBLANK(C36),C36=0),"Enter Date",IF(ISBLANK(D36),"Enter purpose",IF(AND(M36&gt;0,ISBLANK(L36)),"Enter description",IF(AND(M37&gt;0,ISBLANK(L37)),"Enter description",IF(AND(M38&gt;0,ISBLANK(L38)),"Enter description",+I36+K36+K37+K38+M36+M37+M38))))))</f>
        <v>0</v>
      </c>
      <c r="O36"/>
      <c r="P36"/>
      <c r="Q36"/>
      <c r="R36"/>
      <c r="S36"/>
    </row>
    <row r="37" spans="1:19" ht="15" hidden="1" thickBot="1" x14ac:dyDescent="0.35">
      <c r="A37" s="68">
        <v>2</v>
      </c>
      <c r="B37" s="123"/>
      <c r="C37" s="137"/>
      <c r="D37" s="132"/>
      <c r="E37" s="133"/>
      <c r="F37" s="128"/>
      <c r="G37" s="128"/>
      <c r="H37" s="147"/>
      <c r="I37" s="149"/>
      <c r="J37" s="23" t="s">
        <v>18</v>
      </c>
      <c r="K37" s="24"/>
      <c r="L37" s="25"/>
      <c r="M37" s="24"/>
      <c r="N37" s="125"/>
      <c r="O37"/>
      <c r="P37"/>
      <c r="Q37"/>
      <c r="R37"/>
      <c r="S37"/>
    </row>
    <row r="38" spans="1:19" ht="15" hidden="1" thickBot="1" x14ac:dyDescent="0.35">
      <c r="A38" s="68">
        <v>2</v>
      </c>
      <c r="B38" s="123"/>
      <c r="C38" s="110" t="str">
        <f t="shared" ref="C38" si="41">IF(AND(ISBLANK(C36),C36=0)," ",TEXT(WEEKDAY(C36),"DDD"))</f>
        <v xml:space="preserve"> </v>
      </c>
      <c r="D38" s="134"/>
      <c r="E38" s="135"/>
      <c r="F38" s="129"/>
      <c r="G38" s="129"/>
      <c r="H38" s="111" t="str">
        <f t="shared" ref="H38" si="42">IF(OR(ISBLANK(H36),H36=0)," ","x "&amp;VLOOKUP($C36,$P$10:$R$14,3))</f>
        <v xml:space="preserve"> </v>
      </c>
      <c r="I38" s="150"/>
      <c r="J38" s="27" t="s">
        <v>19</v>
      </c>
      <c r="K38" s="28"/>
      <c r="L38" s="29"/>
      <c r="M38" s="28"/>
      <c r="N38" s="126"/>
      <c r="O38"/>
      <c r="P38"/>
      <c r="Q38"/>
      <c r="R38"/>
      <c r="S38"/>
    </row>
    <row r="39" spans="1:19" ht="15" hidden="1" customHeight="1" x14ac:dyDescent="0.3">
      <c r="A39" s="68">
        <v>2</v>
      </c>
      <c r="B39" s="123">
        <v>12</v>
      </c>
      <c r="C39" s="136"/>
      <c r="D39" s="130"/>
      <c r="E39" s="131"/>
      <c r="F39" s="127"/>
      <c r="G39" s="127"/>
      <c r="H39" s="146"/>
      <c r="I39" s="148">
        <f t="shared" ref="I39" ca="1" si="43">IF(H39=0,0,IF(ISBLANK(C39),0,IF(ISBLANK(D39),"Enter Purpose",IF(OR(ISBLANK(F39),ISBLANK(G39)),"Enter From/to",IF(AND(NOW()&gt;$Q$12,$S$8&lt;$P$13),"Using old form",ROUND(H39*MID(H41,3,6),2))))))</f>
        <v>0</v>
      </c>
      <c r="J39" s="19" t="s">
        <v>17</v>
      </c>
      <c r="K39" s="20"/>
      <c r="L39" s="21"/>
      <c r="M39" s="20"/>
      <c r="N39" s="124">
        <f t="shared" ref="N39" ca="1" si="44">IF((+I39+K39+K40+K41+M39+M40+M41)=0,0,IF(OR(ISBLANK(C39),C39=0),"Enter Date",IF(ISBLANK(D39),"Enter purpose",IF(AND(M39&gt;0,ISBLANK(L39)),"Enter description",IF(AND(M40&gt;0,ISBLANK(L40)),"Enter description",IF(AND(M41&gt;0,ISBLANK(L41)),"Enter description",+I39+K39+K40+K41+M39+M40+M41))))))</f>
        <v>0</v>
      </c>
      <c r="O39"/>
      <c r="P39"/>
      <c r="Q39"/>
      <c r="R39"/>
      <c r="S39"/>
    </row>
    <row r="40" spans="1:19" ht="15" hidden="1" thickBot="1" x14ac:dyDescent="0.35">
      <c r="A40" s="68">
        <v>2</v>
      </c>
      <c r="B40" s="123"/>
      <c r="C40" s="137"/>
      <c r="D40" s="132"/>
      <c r="E40" s="133"/>
      <c r="F40" s="128"/>
      <c r="G40" s="128"/>
      <c r="H40" s="147"/>
      <c r="I40" s="149"/>
      <c r="J40" s="23" t="s">
        <v>18</v>
      </c>
      <c r="K40" s="24"/>
      <c r="L40" s="25"/>
      <c r="M40" s="24"/>
      <c r="N40" s="125"/>
      <c r="O40"/>
      <c r="P40"/>
      <c r="Q40"/>
      <c r="R40"/>
      <c r="S40"/>
    </row>
    <row r="41" spans="1:19" ht="15" hidden="1" thickBot="1" x14ac:dyDescent="0.35">
      <c r="A41" s="68">
        <v>2</v>
      </c>
      <c r="B41" s="123"/>
      <c r="C41" s="110" t="str">
        <f t="shared" ref="C41" si="45">IF(AND(ISBLANK(C39),C39=0)," ",TEXT(WEEKDAY(C39),"DDD"))</f>
        <v xml:space="preserve"> </v>
      </c>
      <c r="D41" s="134"/>
      <c r="E41" s="135"/>
      <c r="F41" s="129"/>
      <c r="G41" s="129"/>
      <c r="H41" s="111" t="str">
        <f t="shared" ref="H41" si="46">IF(OR(ISBLANK(H39),H39=0)," ","x "&amp;VLOOKUP($C39,$P$10:$R$14,3))</f>
        <v xml:space="preserve"> </v>
      </c>
      <c r="I41" s="150"/>
      <c r="J41" s="27" t="s">
        <v>19</v>
      </c>
      <c r="K41" s="28"/>
      <c r="L41" s="29"/>
      <c r="M41" s="28"/>
      <c r="N41" s="126"/>
      <c r="O41"/>
      <c r="P41"/>
      <c r="Q41"/>
      <c r="R41"/>
      <c r="S41"/>
    </row>
    <row r="42" spans="1:19" ht="15" hidden="1" customHeight="1" x14ac:dyDescent="0.3">
      <c r="A42" s="68">
        <v>2</v>
      </c>
      <c r="B42" s="123">
        <v>13</v>
      </c>
      <c r="C42" s="136"/>
      <c r="D42" s="130"/>
      <c r="E42" s="131"/>
      <c r="F42" s="127"/>
      <c r="G42" s="127"/>
      <c r="H42" s="146"/>
      <c r="I42" s="148">
        <f t="shared" ref="I42" ca="1" si="47">IF(H42=0,0,IF(ISBLANK(C42),0,IF(ISBLANK(D42),"Enter Purpose",IF(OR(ISBLANK(F42),ISBLANK(G42)),"Enter From/to",IF(AND(NOW()&gt;$Q$12,$S$8&lt;$P$13),"Using old form",ROUND(H42*MID(H44,3,6),2))))))</f>
        <v>0</v>
      </c>
      <c r="J42" s="19" t="s">
        <v>17</v>
      </c>
      <c r="K42" s="20"/>
      <c r="L42" s="21"/>
      <c r="M42" s="20"/>
      <c r="N42" s="124">
        <f t="shared" ref="N42" ca="1" si="48">IF((+I42+K42+K43+K44+M42+M43+M44)=0,0,IF(OR(ISBLANK(C42),C42=0),"Enter Date",IF(ISBLANK(D42),"Enter purpose",IF(AND(M42&gt;0,ISBLANK(L42)),"Enter description",IF(AND(M43&gt;0,ISBLANK(L43)),"Enter description",IF(AND(M44&gt;0,ISBLANK(L44)),"Enter description",+I42+K42+K43+K44+M42+M43+M44))))))</f>
        <v>0</v>
      </c>
      <c r="O42"/>
      <c r="P42"/>
      <c r="Q42"/>
      <c r="R42"/>
      <c r="S42"/>
    </row>
    <row r="43" spans="1:19" ht="15" hidden="1" thickBot="1" x14ac:dyDescent="0.35">
      <c r="A43" s="68">
        <v>2</v>
      </c>
      <c r="B43" s="123"/>
      <c r="C43" s="137"/>
      <c r="D43" s="132"/>
      <c r="E43" s="133"/>
      <c r="F43" s="128"/>
      <c r="G43" s="128"/>
      <c r="H43" s="147"/>
      <c r="I43" s="149"/>
      <c r="J43" s="23" t="s">
        <v>18</v>
      </c>
      <c r="K43" s="24"/>
      <c r="L43" s="25"/>
      <c r="M43" s="24"/>
      <c r="N43" s="125"/>
      <c r="O43"/>
      <c r="P43"/>
      <c r="Q43"/>
      <c r="R43"/>
      <c r="S43"/>
    </row>
    <row r="44" spans="1:19" ht="15" hidden="1" thickBot="1" x14ac:dyDescent="0.35">
      <c r="A44" s="68">
        <v>2</v>
      </c>
      <c r="B44" s="123"/>
      <c r="C44" s="110" t="str">
        <f t="shared" ref="C44" si="49">IF(AND(ISBLANK(C42),C42=0)," ",TEXT(WEEKDAY(C42),"DDD"))</f>
        <v xml:space="preserve"> </v>
      </c>
      <c r="D44" s="134"/>
      <c r="E44" s="135"/>
      <c r="F44" s="129"/>
      <c r="G44" s="129"/>
      <c r="H44" s="111" t="str">
        <f t="shared" ref="H44" si="50">IF(OR(ISBLANK(H42),H42=0)," ","x "&amp;VLOOKUP($C42,$P$10:$R$14,3))</f>
        <v xml:space="preserve"> </v>
      </c>
      <c r="I44" s="150"/>
      <c r="J44" s="27" t="s">
        <v>19</v>
      </c>
      <c r="K44" s="28"/>
      <c r="L44" s="29"/>
      <c r="M44" s="28"/>
      <c r="N44" s="126"/>
      <c r="O44"/>
      <c r="P44"/>
      <c r="Q44"/>
      <c r="R44"/>
      <c r="S44"/>
    </row>
    <row r="45" spans="1:19" ht="15" hidden="1" customHeight="1" x14ac:dyDescent="0.3">
      <c r="A45" s="68">
        <v>2</v>
      </c>
      <c r="B45" s="123">
        <v>14</v>
      </c>
      <c r="C45" s="136"/>
      <c r="D45" s="130"/>
      <c r="E45" s="131"/>
      <c r="F45" s="127"/>
      <c r="G45" s="127"/>
      <c r="H45" s="146"/>
      <c r="I45" s="148">
        <f t="shared" ref="I45" ca="1" si="51">IF(H45=0,0,IF(ISBLANK(C45),0,IF(ISBLANK(D45),"Enter Purpose",IF(OR(ISBLANK(F45),ISBLANK(G45)),"Enter From/to",IF(AND(NOW()&gt;$Q$12,$S$8&lt;$P$13),"Using old form",ROUND(H45*MID(H47,3,6),2))))))</f>
        <v>0</v>
      </c>
      <c r="J45" s="19" t="s">
        <v>17</v>
      </c>
      <c r="K45" s="20"/>
      <c r="L45" s="21"/>
      <c r="M45" s="20"/>
      <c r="N45" s="124">
        <f t="shared" ref="N45" ca="1" si="52">IF((+I45+K45+K46+K47+M45+M46+M47)=0,0,IF(OR(ISBLANK(C45),C45=0),"Enter Date",IF(ISBLANK(D45),"Enter purpose",IF(AND(M45&gt;0,ISBLANK(L45)),"Enter description",IF(AND(M46&gt;0,ISBLANK(L46)),"Enter description",IF(AND(M47&gt;0,ISBLANK(L47)),"Enter description",+I45+K45+K46+K47+M45+M46+M47))))))</f>
        <v>0</v>
      </c>
      <c r="O45"/>
      <c r="P45"/>
      <c r="Q45"/>
      <c r="R45"/>
      <c r="S45"/>
    </row>
    <row r="46" spans="1:19" ht="15" hidden="1" thickBot="1" x14ac:dyDescent="0.35">
      <c r="A46" s="68">
        <v>2</v>
      </c>
      <c r="B46" s="123"/>
      <c r="C46" s="137"/>
      <c r="D46" s="132"/>
      <c r="E46" s="133"/>
      <c r="F46" s="128"/>
      <c r="G46" s="128"/>
      <c r="H46" s="147"/>
      <c r="I46" s="149"/>
      <c r="J46" s="23" t="s">
        <v>18</v>
      </c>
      <c r="K46" s="24"/>
      <c r="L46" s="25"/>
      <c r="M46" s="24"/>
      <c r="N46" s="125"/>
      <c r="O46"/>
      <c r="P46"/>
      <c r="Q46"/>
      <c r="R46"/>
      <c r="S46"/>
    </row>
    <row r="47" spans="1:19" ht="15" hidden="1" thickBot="1" x14ac:dyDescent="0.35">
      <c r="A47" s="68">
        <v>2</v>
      </c>
      <c r="B47" s="123"/>
      <c r="C47" s="110" t="str">
        <f t="shared" ref="C47" si="53">IF(AND(ISBLANK(C45),C45=0)," ",TEXT(WEEKDAY(C45),"DDD"))</f>
        <v xml:space="preserve"> </v>
      </c>
      <c r="D47" s="134"/>
      <c r="E47" s="135"/>
      <c r="F47" s="129"/>
      <c r="G47" s="129"/>
      <c r="H47" s="111" t="str">
        <f t="shared" ref="H47" si="54">IF(OR(ISBLANK(H45),H45=0)," ","x "&amp;VLOOKUP($C45,$P$10:$R$14,3))</f>
        <v xml:space="preserve"> </v>
      </c>
      <c r="I47" s="150"/>
      <c r="J47" s="27" t="s">
        <v>19</v>
      </c>
      <c r="K47" s="28"/>
      <c r="L47" s="29"/>
      <c r="M47" s="28"/>
      <c r="N47" s="126"/>
      <c r="O47"/>
      <c r="P47"/>
      <c r="Q47"/>
      <c r="R47"/>
      <c r="S47"/>
    </row>
    <row r="48" spans="1:19" ht="15" hidden="1" customHeight="1" x14ac:dyDescent="0.3">
      <c r="A48" s="68">
        <v>2</v>
      </c>
      <c r="B48" s="123">
        <v>15</v>
      </c>
      <c r="C48" s="136"/>
      <c r="D48" s="130"/>
      <c r="E48" s="131"/>
      <c r="F48" s="127"/>
      <c r="G48" s="127"/>
      <c r="H48" s="146"/>
      <c r="I48" s="148">
        <f t="shared" ref="I48" ca="1" si="55">IF(H48=0,0,IF(ISBLANK(C48),0,IF(ISBLANK(D48),"Enter Purpose",IF(OR(ISBLANK(F48),ISBLANK(G48)),"Enter From/to",IF(AND(NOW()&gt;$Q$12,$S$8&lt;$P$13),"Using old form",ROUND(H48*MID(H50,3,6),2))))))</f>
        <v>0</v>
      </c>
      <c r="J48" s="19" t="s">
        <v>17</v>
      </c>
      <c r="K48" s="20"/>
      <c r="L48" s="21"/>
      <c r="M48" s="20"/>
      <c r="N48" s="124">
        <f t="shared" ref="N48" ca="1" si="56">IF((+I48+K48+K49+K50+M48+M49+M50)=0,0,IF(OR(ISBLANK(C48),C48=0),"Enter Date",IF(ISBLANK(D48),"Enter purpose",IF(AND(M48&gt;0,ISBLANK(L48)),"Enter description",IF(AND(M49&gt;0,ISBLANK(L49)),"Enter description",IF(AND(M50&gt;0,ISBLANK(L50)),"Enter description",+I48+K48+K49+K50+M48+M49+M50))))))</f>
        <v>0</v>
      </c>
      <c r="O48"/>
      <c r="P48"/>
      <c r="Q48"/>
      <c r="R48"/>
      <c r="S48"/>
    </row>
    <row r="49" spans="1:19" ht="15" hidden="1" thickBot="1" x14ac:dyDescent="0.35">
      <c r="A49" s="68">
        <v>2</v>
      </c>
      <c r="B49" s="123"/>
      <c r="C49" s="137"/>
      <c r="D49" s="132"/>
      <c r="E49" s="133"/>
      <c r="F49" s="128"/>
      <c r="G49" s="128"/>
      <c r="H49" s="147"/>
      <c r="I49" s="149"/>
      <c r="J49" s="23" t="s">
        <v>18</v>
      </c>
      <c r="K49" s="24"/>
      <c r="L49" s="25"/>
      <c r="M49" s="24"/>
      <c r="N49" s="125"/>
      <c r="O49"/>
      <c r="P49"/>
      <c r="Q49"/>
      <c r="R49"/>
      <c r="S49"/>
    </row>
    <row r="50" spans="1:19" ht="15" hidden="1" thickBot="1" x14ac:dyDescent="0.35">
      <c r="A50" s="68">
        <v>2</v>
      </c>
      <c r="B50" s="123"/>
      <c r="C50" s="110" t="str">
        <f t="shared" ref="C50" si="57">IF(AND(ISBLANK(C48),C48=0)," ",TEXT(WEEKDAY(C48),"DDD"))</f>
        <v xml:space="preserve"> </v>
      </c>
      <c r="D50" s="134"/>
      <c r="E50" s="135"/>
      <c r="F50" s="129"/>
      <c r="G50" s="129"/>
      <c r="H50" s="111" t="str">
        <f t="shared" ref="H50" si="58">IF(OR(ISBLANK(H48),H48=0)," ","x "&amp;VLOOKUP($C48,$P$10:$R$14,3))</f>
        <v xml:space="preserve"> </v>
      </c>
      <c r="I50" s="150"/>
      <c r="J50" s="27" t="s">
        <v>19</v>
      </c>
      <c r="K50" s="28"/>
      <c r="L50" s="29"/>
      <c r="M50" s="28"/>
      <c r="N50" s="126"/>
      <c r="O50"/>
      <c r="P50"/>
      <c r="Q50"/>
      <c r="R50"/>
      <c r="S50"/>
    </row>
    <row r="51" spans="1:19" ht="15" hidden="1" customHeight="1" x14ac:dyDescent="0.3">
      <c r="A51" s="68">
        <v>2</v>
      </c>
      <c r="B51" s="123">
        <v>16</v>
      </c>
      <c r="C51" s="136"/>
      <c r="D51" s="130"/>
      <c r="E51" s="131"/>
      <c r="F51" s="127"/>
      <c r="G51" s="127"/>
      <c r="H51" s="146"/>
      <c r="I51" s="148">
        <f t="shared" ref="I51" ca="1" si="59">IF(H51=0,0,IF(ISBLANK(C51),0,IF(ISBLANK(D51),"Enter Purpose",IF(OR(ISBLANK(F51),ISBLANK(G51)),"Enter From/to",IF(AND(NOW()&gt;$Q$12,$S$8&lt;$P$13),"Using old form",ROUND(H51*MID(H53,3,6),2))))))</f>
        <v>0</v>
      </c>
      <c r="J51" s="19" t="s">
        <v>17</v>
      </c>
      <c r="K51" s="20"/>
      <c r="L51" s="21"/>
      <c r="M51" s="20"/>
      <c r="N51" s="124">
        <f t="shared" ref="N51" ca="1" si="60">IF((+I51+K51+K52+K53+M51+M52+M53)=0,0,IF(OR(ISBLANK(C51),C51=0),"Enter Date",IF(ISBLANK(D51),"Enter purpose",IF(AND(M51&gt;0,ISBLANK(L51)),"Enter description",IF(AND(M52&gt;0,ISBLANK(L52)),"Enter description",IF(AND(M53&gt;0,ISBLANK(L53)),"Enter description",+I51+K51+K52+K53+M51+M52+M53))))))</f>
        <v>0</v>
      </c>
      <c r="O51"/>
      <c r="P51"/>
      <c r="Q51"/>
      <c r="R51"/>
      <c r="S51"/>
    </row>
    <row r="52" spans="1:19" ht="15" hidden="1" thickBot="1" x14ac:dyDescent="0.35">
      <c r="A52" s="68">
        <v>2</v>
      </c>
      <c r="B52" s="123"/>
      <c r="C52" s="137"/>
      <c r="D52" s="132"/>
      <c r="E52" s="133"/>
      <c r="F52" s="128"/>
      <c r="G52" s="128"/>
      <c r="H52" s="147"/>
      <c r="I52" s="149"/>
      <c r="J52" s="23" t="s">
        <v>18</v>
      </c>
      <c r="K52" s="24"/>
      <c r="L52" s="25"/>
      <c r="M52" s="24"/>
      <c r="N52" s="125"/>
      <c r="O52"/>
      <c r="P52"/>
      <c r="Q52"/>
      <c r="R52"/>
      <c r="S52"/>
    </row>
    <row r="53" spans="1:19" ht="15" hidden="1" thickBot="1" x14ac:dyDescent="0.35">
      <c r="A53" s="68">
        <v>2</v>
      </c>
      <c r="B53" s="123"/>
      <c r="C53" s="110" t="str">
        <f t="shared" ref="C53" si="61">IF(AND(ISBLANK(C51),C51=0)," ",TEXT(WEEKDAY(C51),"DDD"))</f>
        <v xml:space="preserve"> </v>
      </c>
      <c r="D53" s="134"/>
      <c r="E53" s="135"/>
      <c r="F53" s="129"/>
      <c r="G53" s="129"/>
      <c r="H53" s="111" t="str">
        <f t="shared" ref="H53" si="62">IF(OR(ISBLANK(H51),H51=0)," ","x "&amp;VLOOKUP($C51,$P$10:$R$14,3))</f>
        <v xml:space="preserve"> </v>
      </c>
      <c r="I53" s="150"/>
      <c r="J53" s="27" t="s">
        <v>19</v>
      </c>
      <c r="K53" s="28"/>
      <c r="L53" s="29"/>
      <c r="M53" s="28"/>
      <c r="N53" s="126"/>
      <c r="O53"/>
      <c r="P53"/>
      <c r="Q53"/>
      <c r="R53"/>
      <c r="S53"/>
    </row>
    <row r="54" spans="1:19" ht="15" hidden="1" customHeight="1" x14ac:dyDescent="0.3">
      <c r="A54" s="68">
        <v>2</v>
      </c>
      <c r="B54" s="123">
        <v>17</v>
      </c>
      <c r="C54" s="136"/>
      <c r="D54" s="130"/>
      <c r="E54" s="131"/>
      <c r="F54" s="127"/>
      <c r="G54" s="127"/>
      <c r="H54" s="146"/>
      <c r="I54" s="148">
        <f t="shared" ref="I54" ca="1" si="63">IF(H54=0,0,IF(ISBLANK(C54),0,IF(ISBLANK(D54),"Enter Purpose",IF(OR(ISBLANK(F54),ISBLANK(G54)),"Enter From/to",IF(AND(NOW()&gt;$Q$12,$S$8&lt;$P$13),"Using old form",ROUND(H54*MID(H56,3,6),2))))))</f>
        <v>0</v>
      </c>
      <c r="J54" s="19" t="s">
        <v>17</v>
      </c>
      <c r="K54" s="20"/>
      <c r="L54" s="21"/>
      <c r="M54" s="20"/>
      <c r="N54" s="124">
        <f t="shared" ref="N54" ca="1" si="64">IF((+I54+K54+K55+K56+M54+M55+M56)=0,0,IF(OR(ISBLANK(C54),C54=0),"Enter Date",IF(ISBLANK(D54),"Enter purpose",IF(AND(M54&gt;0,ISBLANK(L54)),"Enter description",IF(AND(M55&gt;0,ISBLANK(L55)),"Enter description",IF(AND(M56&gt;0,ISBLANK(L56)),"Enter description",+I54+K54+K55+K56+M54+M55+M56))))))</f>
        <v>0</v>
      </c>
      <c r="O54"/>
      <c r="P54"/>
      <c r="Q54"/>
      <c r="R54"/>
      <c r="S54"/>
    </row>
    <row r="55" spans="1:19" ht="15" hidden="1" thickBot="1" x14ac:dyDescent="0.35">
      <c r="A55" s="68">
        <v>2</v>
      </c>
      <c r="B55" s="123"/>
      <c r="C55" s="137"/>
      <c r="D55" s="132"/>
      <c r="E55" s="133"/>
      <c r="F55" s="128"/>
      <c r="G55" s="128"/>
      <c r="H55" s="147"/>
      <c r="I55" s="149"/>
      <c r="J55" s="23" t="s">
        <v>18</v>
      </c>
      <c r="K55" s="24"/>
      <c r="L55" s="25"/>
      <c r="M55" s="24"/>
      <c r="N55" s="125"/>
      <c r="O55"/>
      <c r="P55"/>
      <c r="Q55"/>
      <c r="R55"/>
      <c r="S55"/>
    </row>
    <row r="56" spans="1:19" ht="15" hidden="1" thickBot="1" x14ac:dyDescent="0.35">
      <c r="A56" s="68">
        <v>2</v>
      </c>
      <c r="B56" s="123"/>
      <c r="C56" s="110" t="str">
        <f t="shared" ref="C56" si="65">IF(AND(ISBLANK(C54),C54=0)," ",TEXT(WEEKDAY(C54),"DDD"))</f>
        <v xml:space="preserve"> </v>
      </c>
      <c r="D56" s="134"/>
      <c r="E56" s="135"/>
      <c r="F56" s="129"/>
      <c r="G56" s="129"/>
      <c r="H56" s="111" t="str">
        <f t="shared" ref="H56" si="66">IF(OR(ISBLANK(H54),H54=0)," ","x "&amp;VLOOKUP($C54,$P$10:$R$14,3))</f>
        <v xml:space="preserve"> </v>
      </c>
      <c r="I56" s="150"/>
      <c r="J56" s="27" t="s">
        <v>19</v>
      </c>
      <c r="K56" s="28"/>
      <c r="L56" s="29"/>
      <c r="M56" s="28"/>
      <c r="N56" s="126"/>
      <c r="O56"/>
      <c r="P56"/>
      <c r="Q56"/>
      <c r="R56"/>
      <c r="S56"/>
    </row>
    <row r="57" spans="1:19" ht="15" hidden="1" customHeight="1" x14ac:dyDescent="0.3">
      <c r="A57" s="68">
        <v>2</v>
      </c>
      <c r="B57" s="123">
        <v>18</v>
      </c>
      <c r="C57" s="136"/>
      <c r="D57" s="130"/>
      <c r="E57" s="131"/>
      <c r="F57" s="127"/>
      <c r="G57" s="127"/>
      <c r="H57" s="146"/>
      <c r="I57" s="148">
        <f t="shared" ref="I57" ca="1" si="67">IF(H57=0,0,IF(ISBLANK(C57),0,IF(ISBLANK(D57),"Enter Purpose",IF(OR(ISBLANK(F57),ISBLANK(G57)),"Enter From/to",IF(AND(NOW()&gt;$Q$12,$S$8&lt;$P$13),"Using old form",ROUND(H57*MID(H59,3,6),2))))))</f>
        <v>0</v>
      </c>
      <c r="J57" s="19" t="s">
        <v>17</v>
      </c>
      <c r="K57" s="20"/>
      <c r="L57" s="21"/>
      <c r="M57" s="20"/>
      <c r="N57" s="124">
        <f t="shared" ref="N57" ca="1" si="68">IF((+I57+K57+K58+K59+M57+M58+M59)=0,0,IF(OR(ISBLANK(C57),C57=0),"Enter Date",IF(ISBLANK(D57),"Enter purpose",IF(AND(M57&gt;0,ISBLANK(L57)),"Enter description",IF(AND(M58&gt;0,ISBLANK(L58)),"Enter description",IF(AND(M59&gt;0,ISBLANK(L59)),"Enter description",+I57+K57+K58+K59+M57+M58+M59))))))</f>
        <v>0</v>
      </c>
      <c r="O57"/>
      <c r="P57"/>
      <c r="Q57"/>
      <c r="R57"/>
      <c r="S57"/>
    </row>
    <row r="58" spans="1:19" ht="15" hidden="1" thickBot="1" x14ac:dyDescent="0.35">
      <c r="A58" s="68">
        <v>2</v>
      </c>
      <c r="B58" s="123"/>
      <c r="C58" s="137"/>
      <c r="D58" s="132"/>
      <c r="E58" s="133"/>
      <c r="F58" s="128"/>
      <c r="G58" s="128"/>
      <c r="H58" s="147"/>
      <c r="I58" s="149"/>
      <c r="J58" s="23" t="s">
        <v>18</v>
      </c>
      <c r="K58" s="24"/>
      <c r="L58" s="25"/>
      <c r="M58" s="24"/>
      <c r="N58" s="125"/>
      <c r="O58"/>
      <c r="P58"/>
      <c r="Q58"/>
      <c r="R58"/>
      <c r="S58"/>
    </row>
    <row r="59" spans="1:19" ht="15" hidden="1" thickBot="1" x14ac:dyDescent="0.35">
      <c r="A59" s="68">
        <v>2</v>
      </c>
      <c r="B59" s="123"/>
      <c r="C59" s="110" t="str">
        <f t="shared" ref="C59" si="69">IF(AND(ISBLANK(C57),C57=0)," ",TEXT(WEEKDAY(C57),"DDD"))</f>
        <v xml:space="preserve"> </v>
      </c>
      <c r="D59" s="134"/>
      <c r="E59" s="135"/>
      <c r="F59" s="129"/>
      <c r="G59" s="129"/>
      <c r="H59" s="111" t="str">
        <f t="shared" ref="H59" si="70">IF(OR(ISBLANK(H57),H57=0)," ","x "&amp;VLOOKUP($C57,$P$10:$R$14,3))</f>
        <v xml:space="preserve"> </v>
      </c>
      <c r="I59" s="150"/>
      <c r="J59" s="27" t="s">
        <v>19</v>
      </c>
      <c r="K59" s="28"/>
      <c r="L59" s="29"/>
      <c r="M59" s="28"/>
      <c r="N59" s="126"/>
      <c r="O59"/>
      <c r="P59"/>
      <c r="Q59"/>
      <c r="R59"/>
      <c r="S59"/>
    </row>
    <row r="60" spans="1:19" ht="15" hidden="1" customHeight="1" x14ac:dyDescent="0.3">
      <c r="A60" s="68">
        <v>2</v>
      </c>
      <c r="B60" s="123">
        <v>19</v>
      </c>
      <c r="C60" s="136"/>
      <c r="D60" s="130"/>
      <c r="E60" s="131"/>
      <c r="F60" s="127"/>
      <c r="G60" s="127"/>
      <c r="H60" s="146"/>
      <c r="I60" s="148">
        <f t="shared" ref="I60" ca="1" si="71">IF(H60=0,0,IF(ISBLANK(C60),0,IF(ISBLANK(D60),"Enter Purpose",IF(OR(ISBLANK(F60),ISBLANK(G60)),"Enter From/to",IF(AND(NOW()&gt;$Q$12,$S$8&lt;$P$13),"Using old form",ROUND(H60*MID(H62,3,6),2))))))</f>
        <v>0</v>
      </c>
      <c r="J60" s="19" t="s">
        <v>17</v>
      </c>
      <c r="K60" s="20"/>
      <c r="L60" s="21"/>
      <c r="M60" s="20"/>
      <c r="N60" s="124">
        <f t="shared" ref="N60" ca="1" si="72">IF((+I60+K60+K61+K62+M60+M61+M62)=0,0,IF(OR(ISBLANK(C60),C60=0),"Enter Date",IF(ISBLANK(D60),"Enter purpose",IF(AND(M60&gt;0,ISBLANK(L60)),"Enter description",IF(AND(M61&gt;0,ISBLANK(L61)),"Enter description",IF(AND(M62&gt;0,ISBLANK(L62)),"Enter description",+I60+K60+K61+K62+M60+M61+M62))))))</f>
        <v>0</v>
      </c>
      <c r="O60"/>
      <c r="P60"/>
      <c r="Q60"/>
      <c r="R60"/>
      <c r="S60"/>
    </row>
    <row r="61" spans="1:19" ht="15" hidden="1" thickBot="1" x14ac:dyDescent="0.35">
      <c r="A61" s="68">
        <v>2</v>
      </c>
      <c r="B61" s="123"/>
      <c r="C61" s="137"/>
      <c r="D61" s="132"/>
      <c r="E61" s="133"/>
      <c r="F61" s="128"/>
      <c r="G61" s="128"/>
      <c r="H61" s="147"/>
      <c r="I61" s="149"/>
      <c r="J61" s="23" t="s">
        <v>18</v>
      </c>
      <c r="K61" s="24"/>
      <c r="L61" s="25"/>
      <c r="M61" s="24"/>
      <c r="N61" s="125"/>
      <c r="O61"/>
      <c r="P61"/>
      <c r="Q61"/>
      <c r="R61"/>
      <c r="S61"/>
    </row>
    <row r="62" spans="1:19" ht="15" hidden="1" thickBot="1" x14ac:dyDescent="0.35">
      <c r="A62" s="68">
        <v>2</v>
      </c>
      <c r="B62" s="123"/>
      <c r="C62" s="110" t="str">
        <f t="shared" ref="C62" si="73">IF(AND(ISBLANK(C60),C60=0)," ",TEXT(WEEKDAY(C60),"DDD"))</f>
        <v xml:space="preserve"> </v>
      </c>
      <c r="D62" s="134"/>
      <c r="E62" s="135"/>
      <c r="F62" s="129"/>
      <c r="G62" s="129"/>
      <c r="H62" s="111" t="str">
        <f t="shared" ref="H62" si="74">IF(OR(ISBLANK(H60),H60=0)," ","x "&amp;VLOOKUP($C60,$P$10:$R$14,3))</f>
        <v xml:space="preserve"> </v>
      </c>
      <c r="I62" s="150"/>
      <c r="J62" s="27" t="s">
        <v>19</v>
      </c>
      <c r="K62" s="28"/>
      <c r="L62" s="29"/>
      <c r="M62" s="28"/>
      <c r="N62" s="126"/>
      <c r="O62"/>
      <c r="P62"/>
      <c r="Q62"/>
      <c r="R62"/>
      <c r="S62"/>
    </row>
    <row r="63" spans="1:19" ht="15" hidden="1" customHeight="1" x14ac:dyDescent="0.3">
      <c r="A63" s="68">
        <v>3</v>
      </c>
      <c r="B63" s="123">
        <v>20</v>
      </c>
      <c r="C63" s="136"/>
      <c r="D63" s="130"/>
      <c r="E63" s="131"/>
      <c r="F63" s="127"/>
      <c r="G63" s="127"/>
      <c r="H63" s="146"/>
      <c r="I63" s="148">
        <f t="shared" ref="I63" ca="1" si="75">IF(H63=0,0,IF(ISBLANK(C63),0,IF(ISBLANK(D63),"Enter Purpose",IF(OR(ISBLANK(F63),ISBLANK(G63)),"Enter From/to",IF(AND(NOW()&gt;$Q$12,$S$8&lt;$P$13),"Using old form",ROUND(H63*MID(H65,3,6),2))))))</f>
        <v>0</v>
      </c>
      <c r="J63" s="19" t="s">
        <v>17</v>
      </c>
      <c r="K63" s="20"/>
      <c r="L63" s="21"/>
      <c r="M63" s="20"/>
      <c r="N63" s="124">
        <f t="shared" ref="N63" ca="1" si="76">IF((+I63+K63+K64+K65+M63+M64+M65)=0,0,IF(OR(ISBLANK(C63),C63=0),"Enter Date",IF(ISBLANK(D63),"Enter purpose",IF(AND(M63&gt;0,ISBLANK(L63)),"Enter description",IF(AND(M64&gt;0,ISBLANK(L64)),"Enter description",IF(AND(M65&gt;0,ISBLANK(L65)),"Enter description",+I63+K63+K64+K65+M63+M64+M65))))))</f>
        <v>0</v>
      </c>
      <c r="O63"/>
      <c r="P63"/>
      <c r="Q63"/>
      <c r="R63"/>
      <c r="S63"/>
    </row>
    <row r="64" spans="1:19" ht="15" hidden="1" thickBot="1" x14ac:dyDescent="0.35">
      <c r="A64" s="68">
        <v>3</v>
      </c>
      <c r="B64" s="123"/>
      <c r="C64" s="137"/>
      <c r="D64" s="132"/>
      <c r="E64" s="133"/>
      <c r="F64" s="128"/>
      <c r="G64" s="128"/>
      <c r="H64" s="147"/>
      <c r="I64" s="149"/>
      <c r="J64" s="23" t="s">
        <v>18</v>
      </c>
      <c r="K64" s="24"/>
      <c r="L64" s="25"/>
      <c r="M64" s="24"/>
      <c r="N64" s="125"/>
      <c r="O64"/>
      <c r="P64"/>
      <c r="Q64"/>
      <c r="R64"/>
      <c r="S64"/>
    </row>
    <row r="65" spans="1:19" ht="15" hidden="1" thickBot="1" x14ac:dyDescent="0.35">
      <c r="A65" s="68">
        <v>3</v>
      </c>
      <c r="B65" s="123"/>
      <c r="C65" s="110" t="str">
        <f t="shared" ref="C65" si="77">IF(AND(ISBLANK(C63),C63=0)," ",TEXT(WEEKDAY(C63),"DDD"))</f>
        <v xml:space="preserve"> </v>
      </c>
      <c r="D65" s="134"/>
      <c r="E65" s="135"/>
      <c r="F65" s="129"/>
      <c r="G65" s="129"/>
      <c r="H65" s="111" t="str">
        <f t="shared" ref="H65" si="78">IF(OR(ISBLANK(H63),H63=0)," ","x "&amp;VLOOKUP($C63,$P$10:$R$14,3))</f>
        <v xml:space="preserve"> </v>
      </c>
      <c r="I65" s="150"/>
      <c r="J65" s="27" t="s">
        <v>19</v>
      </c>
      <c r="K65" s="28"/>
      <c r="L65" s="29"/>
      <c r="M65" s="28"/>
      <c r="N65" s="126"/>
      <c r="O65"/>
      <c r="P65"/>
      <c r="Q65"/>
      <c r="R65"/>
      <c r="S65"/>
    </row>
    <row r="66" spans="1:19" ht="15" hidden="1" customHeight="1" x14ac:dyDescent="0.3">
      <c r="A66" s="68">
        <v>3</v>
      </c>
      <c r="B66" s="123">
        <v>21</v>
      </c>
      <c r="C66" s="136"/>
      <c r="D66" s="130"/>
      <c r="E66" s="131"/>
      <c r="F66" s="127"/>
      <c r="G66" s="127"/>
      <c r="H66" s="146"/>
      <c r="I66" s="148">
        <f t="shared" ref="I66" ca="1" si="79">IF(H66=0,0,IF(ISBLANK(C66),0,IF(ISBLANK(D66),"Enter Purpose",IF(OR(ISBLANK(F66),ISBLANK(G66)),"Enter From/to",IF(AND(NOW()&gt;$Q$12,$S$8&lt;$P$13),"Using old form",ROUND(H66*MID(H68,3,6),2))))))</f>
        <v>0</v>
      </c>
      <c r="J66" s="19" t="s">
        <v>17</v>
      </c>
      <c r="K66" s="20"/>
      <c r="L66" s="21"/>
      <c r="M66" s="20"/>
      <c r="N66" s="124">
        <f t="shared" ref="N66" ca="1" si="80">IF((+I66+K66+K67+K68+M66+M67+M68)=0,0,IF(OR(ISBLANK(C66),C66=0),"Enter Date",IF(ISBLANK(D66),"Enter purpose",IF(AND(M66&gt;0,ISBLANK(L66)),"Enter description",IF(AND(M67&gt;0,ISBLANK(L67)),"Enter description",IF(AND(M68&gt;0,ISBLANK(L68)),"Enter description",+I66+K66+K67+K68+M66+M67+M68))))))</f>
        <v>0</v>
      </c>
      <c r="O66"/>
      <c r="P66"/>
      <c r="Q66"/>
      <c r="R66"/>
      <c r="S66"/>
    </row>
    <row r="67" spans="1:19" ht="15" hidden="1" thickBot="1" x14ac:dyDescent="0.35">
      <c r="A67" s="68">
        <v>3</v>
      </c>
      <c r="B67" s="123"/>
      <c r="C67" s="137"/>
      <c r="D67" s="132"/>
      <c r="E67" s="133"/>
      <c r="F67" s="128"/>
      <c r="G67" s="128"/>
      <c r="H67" s="147"/>
      <c r="I67" s="149"/>
      <c r="J67" s="23" t="s">
        <v>18</v>
      </c>
      <c r="K67" s="24"/>
      <c r="L67" s="25"/>
      <c r="M67" s="24"/>
      <c r="N67" s="125"/>
      <c r="O67"/>
      <c r="P67"/>
      <c r="Q67"/>
      <c r="R67"/>
      <c r="S67"/>
    </row>
    <row r="68" spans="1:19" ht="15" hidden="1" thickBot="1" x14ac:dyDescent="0.35">
      <c r="A68" s="68">
        <v>3</v>
      </c>
      <c r="B68" s="123"/>
      <c r="C68" s="110" t="str">
        <f t="shared" ref="C68" si="81">IF(AND(ISBLANK(C66),C66=0)," ",TEXT(WEEKDAY(C66),"DDD"))</f>
        <v xml:space="preserve"> </v>
      </c>
      <c r="D68" s="134"/>
      <c r="E68" s="135"/>
      <c r="F68" s="129"/>
      <c r="G68" s="129"/>
      <c r="H68" s="111" t="str">
        <f t="shared" ref="H68" si="82">IF(OR(ISBLANK(H66),H66=0)," ","x "&amp;VLOOKUP($C66,$P$10:$R$14,3))</f>
        <v xml:space="preserve"> </v>
      </c>
      <c r="I68" s="150"/>
      <c r="J68" s="27" t="s">
        <v>19</v>
      </c>
      <c r="K68" s="28"/>
      <c r="L68" s="29"/>
      <c r="M68" s="28"/>
      <c r="N68" s="126"/>
      <c r="O68"/>
      <c r="P68"/>
      <c r="Q68"/>
      <c r="R68"/>
      <c r="S68"/>
    </row>
    <row r="69" spans="1:19" ht="15" hidden="1" customHeight="1" x14ac:dyDescent="0.3">
      <c r="A69" s="68">
        <v>3</v>
      </c>
      <c r="B69" s="123">
        <v>22</v>
      </c>
      <c r="C69" s="136"/>
      <c r="D69" s="130"/>
      <c r="E69" s="131"/>
      <c r="F69" s="127"/>
      <c r="G69" s="127"/>
      <c r="H69" s="146"/>
      <c r="I69" s="148">
        <f t="shared" ref="I69" ca="1" si="83">IF(H69=0,0,IF(ISBLANK(C69),0,IF(ISBLANK(D69),"Enter Purpose",IF(OR(ISBLANK(F69),ISBLANK(G69)),"Enter From/to",IF(AND(NOW()&gt;$Q$12,$S$8&lt;$P$13),"Using old form",ROUND(H69*MID(H71,3,6),2))))))</f>
        <v>0</v>
      </c>
      <c r="J69" s="19" t="s">
        <v>17</v>
      </c>
      <c r="K69" s="20"/>
      <c r="L69" s="21"/>
      <c r="M69" s="20"/>
      <c r="N69" s="124">
        <f t="shared" ref="N69" ca="1" si="84">IF((+I69+K69+K70+K71+M69+M70+M71)=0,0,IF(OR(ISBLANK(C69),C69=0),"Enter Date",IF(ISBLANK(D69),"Enter purpose",IF(AND(M69&gt;0,ISBLANK(L69)),"Enter description",IF(AND(M70&gt;0,ISBLANK(L70)),"Enter description",IF(AND(M71&gt;0,ISBLANK(L71)),"Enter description",+I69+K69+K70+K71+M69+M70+M71))))))</f>
        <v>0</v>
      </c>
      <c r="O69"/>
      <c r="P69"/>
      <c r="Q69"/>
      <c r="R69"/>
      <c r="S69"/>
    </row>
    <row r="70" spans="1:19" ht="15" hidden="1" thickBot="1" x14ac:dyDescent="0.35">
      <c r="A70" s="68">
        <v>3</v>
      </c>
      <c r="B70" s="123"/>
      <c r="C70" s="137"/>
      <c r="D70" s="132"/>
      <c r="E70" s="133"/>
      <c r="F70" s="128"/>
      <c r="G70" s="128"/>
      <c r="H70" s="147"/>
      <c r="I70" s="149"/>
      <c r="J70" s="23" t="s">
        <v>18</v>
      </c>
      <c r="K70" s="24"/>
      <c r="L70" s="25"/>
      <c r="M70" s="24"/>
      <c r="N70" s="125"/>
      <c r="O70"/>
      <c r="P70"/>
      <c r="Q70"/>
      <c r="R70"/>
      <c r="S70"/>
    </row>
    <row r="71" spans="1:19" ht="15" hidden="1" thickBot="1" x14ac:dyDescent="0.35">
      <c r="A71" s="68">
        <v>3</v>
      </c>
      <c r="B71" s="123"/>
      <c r="C71" s="110" t="str">
        <f t="shared" ref="C71" si="85">IF(AND(ISBLANK(C69),C69=0)," ",TEXT(WEEKDAY(C69),"DDD"))</f>
        <v xml:space="preserve"> </v>
      </c>
      <c r="D71" s="134"/>
      <c r="E71" s="135"/>
      <c r="F71" s="129"/>
      <c r="G71" s="129"/>
      <c r="H71" s="111" t="str">
        <f t="shared" ref="H71" si="86">IF(OR(ISBLANK(H69),H69=0)," ","x "&amp;VLOOKUP($C69,$P$10:$R$14,3))</f>
        <v xml:space="preserve"> </v>
      </c>
      <c r="I71" s="150"/>
      <c r="J71" s="27" t="s">
        <v>19</v>
      </c>
      <c r="K71" s="28"/>
      <c r="L71" s="29"/>
      <c r="M71" s="28"/>
      <c r="N71" s="126"/>
      <c r="O71"/>
      <c r="P71"/>
      <c r="Q71"/>
      <c r="R71"/>
      <c r="S71"/>
    </row>
    <row r="72" spans="1:19" ht="15" hidden="1" customHeight="1" x14ac:dyDescent="0.3">
      <c r="A72" s="68">
        <v>3</v>
      </c>
      <c r="B72" s="123">
        <v>23</v>
      </c>
      <c r="C72" s="136"/>
      <c r="D72" s="130"/>
      <c r="E72" s="131"/>
      <c r="F72" s="127"/>
      <c r="G72" s="127"/>
      <c r="H72" s="146"/>
      <c r="I72" s="148">
        <f t="shared" ref="I72" ca="1" si="87">IF(H72=0,0,IF(ISBLANK(C72),0,IF(ISBLANK(D72),"Enter Purpose",IF(OR(ISBLANK(F72),ISBLANK(G72)),"Enter From/to",IF(AND(NOW()&gt;$Q$12,$S$8&lt;$P$13),"Using old form",ROUND(H72*MID(H74,3,6),2))))))</f>
        <v>0</v>
      </c>
      <c r="J72" s="19" t="s">
        <v>17</v>
      </c>
      <c r="K72" s="20"/>
      <c r="L72" s="21"/>
      <c r="M72" s="20"/>
      <c r="N72" s="124">
        <f t="shared" ref="N72" ca="1" si="88">IF((+I72+K72+K73+K74+M72+M73+M74)=0,0,IF(OR(ISBLANK(C72),C72=0),"Enter Date",IF(ISBLANK(D72),"Enter purpose",IF(AND(M72&gt;0,ISBLANK(L72)),"Enter description",IF(AND(M73&gt;0,ISBLANK(L73)),"Enter description",IF(AND(M74&gt;0,ISBLANK(L74)),"Enter description",+I72+K72+K73+K74+M72+M73+M74))))))</f>
        <v>0</v>
      </c>
      <c r="O72"/>
      <c r="P72"/>
      <c r="Q72"/>
      <c r="R72"/>
      <c r="S72"/>
    </row>
    <row r="73" spans="1:19" ht="15" hidden="1" thickBot="1" x14ac:dyDescent="0.35">
      <c r="A73" s="68">
        <v>3</v>
      </c>
      <c r="B73" s="123"/>
      <c r="C73" s="137"/>
      <c r="D73" s="132"/>
      <c r="E73" s="133"/>
      <c r="F73" s="128"/>
      <c r="G73" s="128"/>
      <c r="H73" s="147"/>
      <c r="I73" s="149"/>
      <c r="J73" s="23" t="s">
        <v>18</v>
      </c>
      <c r="K73" s="24"/>
      <c r="L73" s="25"/>
      <c r="M73" s="24"/>
      <c r="N73" s="125"/>
      <c r="O73"/>
      <c r="P73"/>
      <c r="Q73"/>
      <c r="R73"/>
      <c r="S73"/>
    </row>
    <row r="74" spans="1:19" ht="15" hidden="1" thickBot="1" x14ac:dyDescent="0.35">
      <c r="A74" s="68">
        <v>3</v>
      </c>
      <c r="B74" s="123"/>
      <c r="C74" s="110" t="str">
        <f t="shared" ref="C74" si="89">IF(AND(ISBLANK(C72),C72=0)," ",TEXT(WEEKDAY(C72),"DDD"))</f>
        <v xml:space="preserve"> </v>
      </c>
      <c r="D74" s="134"/>
      <c r="E74" s="135"/>
      <c r="F74" s="129"/>
      <c r="G74" s="129"/>
      <c r="H74" s="111" t="str">
        <f t="shared" ref="H74" si="90">IF(OR(ISBLANK(H72),H72=0)," ","x "&amp;VLOOKUP($C72,$P$10:$R$14,3))</f>
        <v xml:space="preserve"> </v>
      </c>
      <c r="I74" s="150"/>
      <c r="J74" s="27" t="s">
        <v>19</v>
      </c>
      <c r="K74" s="28"/>
      <c r="L74" s="29"/>
      <c r="M74" s="28"/>
      <c r="N74" s="126"/>
      <c r="O74"/>
      <c r="P74"/>
      <c r="Q74"/>
      <c r="R74"/>
      <c r="S74"/>
    </row>
    <row r="75" spans="1:19" ht="15" hidden="1" customHeight="1" x14ac:dyDescent="0.3">
      <c r="A75" s="68">
        <v>3</v>
      </c>
      <c r="B75" s="123">
        <v>24</v>
      </c>
      <c r="C75" s="136"/>
      <c r="D75" s="130"/>
      <c r="E75" s="131"/>
      <c r="F75" s="127"/>
      <c r="G75" s="127"/>
      <c r="H75" s="146"/>
      <c r="I75" s="148">
        <f t="shared" ref="I75" ca="1" si="91">IF(H75=0,0,IF(ISBLANK(C75),0,IF(ISBLANK(D75),"Enter Purpose",IF(OR(ISBLANK(F75),ISBLANK(G75)),"Enter From/to",IF(AND(NOW()&gt;$Q$12,$S$8&lt;$P$13),"Using old form",ROUND(H75*MID(H77,3,6),2))))))</f>
        <v>0</v>
      </c>
      <c r="J75" s="19" t="s">
        <v>17</v>
      </c>
      <c r="K75" s="20"/>
      <c r="L75" s="21"/>
      <c r="M75" s="20"/>
      <c r="N75" s="124">
        <f t="shared" ref="N75" ca="1" si="92">IF((+I75+K75+K76+K77+M75+M76+M77)=0,0,IF(OR(ISBLANK(C75),C75=0),"Enter Date",IF(ISBLANK(D75),"Enter purpose",IF(AND(M75&gt;0,ISBLANK(L75)),"Enter description",IF(AND(M76&gt;0,ISBLANK(L76)),"Enter description",IF(AND(M77&gt;0,ISBLANK(L77)),"Enter description",+I75+K75+K76+K77+M75+M76+M77))))))</f>
        <v>0</v>
      </c>
      <c r="O75"/>
      <c r="P75"/>
      <c r="Q75"/>
      <c r="R75"/>
      <c r="S75"/>
    </row>
    <row r="76" spans="1:19" ht="15" hidden="1" thickBot="1" x14ac:dyDescent="0.35">
      <c r="A76" s="68">
        <v>3</v>
      </c>
      <c r="B76" s="123"/>
      <c r="C76" s="137"/>
      <c r="D76" s="132"/>
      <c r="E76" s="133"/>
      <c r="F76" s="128"/>
      <c r="G76" s="128"/>
      <c r="H76" s="147"/>
      <c r="I76" s="149"/>
      <c r="J76" s="23" t="s">
        <v>18</v>
      </c>
      <c r="K76" s="24"/>
      <c r="L76" s="25"/>
      <c r="M76" s="24"/>
      <c r="N76" s="125"/>
      <c r="O76"/>
      <c r="P76"/>
      <c r="Q76"/>
      <c r="R76"/>
      <c r="S76"/>
    </row>
    <row r="77" spans="1:19" ht="15" hidden="1" thickBot="1" x14ac:dyDescent="0.35">
      <c r="A77" s="68">
        <v>3</v>
      </c>
      <c r="B77" s="123"/>
      <c r="C77" s="110" t="str">
        <f t="shared" ref="C77" si="93">IF(AND(ISBLANK(C75),C75=0)," ",TEXT(WEEKDAY(C75),"DDD"))</f>
        <v xml:space="preserve"> </v>
      </c>
      <c r="D77" s="134"/>
      <c r="E77" s="135"/>
      <c r="F77" s="129"/>
      <c r="G77" s="129"/>
      <c r="H77" s="111" t="str">
        <f t="shared" ref="H77" si="94">IF(OR(ISBLANK(H75),H75=0)," ","x "&amp;VLOOKUP($C75,$P$10:$R$14,3))</f>
        <v xml:space="preserve"> </v>
      </c>
      <c r="I77" s="150"/>
      <c r="J77" s="27" t="s">
        <v>19</v>
      </c>
      <c r="K77" s="28"/>
      <c r="L77" s="29"/>
      <c r="M77" s="28"/>
      <c r="N77" s="126"/>
      <c r="O77"/>
      <c r="P77"/>
      <c r="Q77"/>
      <c r="R77"/>
      <c r="S77"/>
    </row>
    <row r="78" spans="1:19" ht="15" hidden="1" customHeight="1" x14ac:dyDescent="0.3">
      <c r="A78" s="68">
        <v>3</v>
      </c>
      <c r="B78" s="123">
        <v>25</v>
      </c>
      <c r="C78" s="136"/>
      <c r="D78" s="130"/>
      <c r="E78" s="131"/>
      <c r="F78" s="127"/>
      <c r="G78" s="127"/>
      <c r="H78" s="146"/>
      <c r="I78" s="148">
        <f t="shared" ref="I78" ca="1" si="95">IF(H78=0,0,IF(ISBLANK(C78),0,IF(ISBLANK(D78),"Enter Purpose",IF(OR(ISBLANK(F78),ISBLANK(G78)),"Enter From/to",IF(AND(NOW()&gt;$Q$12,$S$8&lt;$P$13),"Using old form",ROUND(H78*MID(H80,3,6),2))))))</f>
        <v>0</v>
      </c>
      <c r="J78" s="19" t="s">
        <v>17</v>
      </c>
      <c r="K78" s="20"/>
      <c r="L78" s="21"/>
      <c r="M78" s="20"/>
      <c r="N78" s="124">
        <f t="shared" ref="N78" ca="1" si="96">IF((+I78+K78+K79+K80+M78+M79+M80)=0,0,IF(OR(ISBLANK(C78),C78=0),"Enter Date",IF(ISBLANK(D78),"Enter purpose",IF(AND(M78&gt;0,ISBLANK(L78)),"Enter description",IF(AND(M79&gt;0,ISBLANK(L79)),"Enter description",IF(AND(M80&gt;0,ISBLANK(L80)),"Enter description",+I78+K78+K79+K80+M78+M79+M80))))))</f>
        <v>0</v>
      </c>
      <c r="O78"/>
      <c r="P78"/>
      <c r="Q78"/>
      <c r="R78"/>
      <c r="S78"/>
    </row>
    <row r="79" spans="1:19" ht="15" hidden="1" thickBot="1" x14ac:dyDescent="0.35">
      <c r="A79" s="68">
        <v>3</v>
      </c>
      <c r="B79" s="123"/>
      <c r="C79" s="137"/>
      <c r="D79" s="132"/>
      <c r="E79" s="133"/>
      <c r="F79" s="128"/>
      <c r="G79" s="128"/>
      <c r="H79" s="147"/>
      <c r="I79" s="149"/>
      <c r="J79" s="23" t="s">
        <v>18</v>
      </c>
      <c r="K79" s="24"/>
      <c r="L79" s="25"/>
      <c r="M79" s="24"/>
      <c r="N79" s="125"/>
      <c r="O79"/>
      <c r="P79"/>
      <c r="Q79"/>
      <c r="R79"/>
      <c r="S79"/>
    </row>
    <row r="80" spans="1:19" ht="15" hidden="1" thickBot="1" x14ac:dyDescent="0.35">
      <c r="A80" s="68">
        <v>3</v>
      </c>
      <c r="B80" s="123"/>
      <c r="C80" s="110" t="str">
        <f t="shared" ref="C80" si="97">IF(AND(ISBLANK(C78),C78=0)," ",TEXT(WEEKDAY(C78),"DDD"))</f>
        <v xml:space="preserve"> </v>
      </c>
      <c r="D80" s="134"/>
      <c r="E80" s="135"/>
      <c r="F80" s="129"/>
      <c r="G80" s="129"/>
      <c r="H80" s="111" t="str">
        <f t="shared" ref="H80" si="98">IF(OR(ISBLANK(H78),H78=0)," ","x "&amp;VLOOKUP($C78,$P$10:$R$14,3))</f>
        <v xml:space="preserve"> </v>
      </c>
      <c r="I80" s="150"/>
      <c r="J80" s="27" t="s">
        <v>19</v>
      </c>
      <c r="K80" s="28"/>
      <c r="L80" s="29"/>
      <c r="M80" s="28"/>
      <c r="N80" s="126"/>
      <c r="O80"/>
      <c r="P80"/>
      <c r="Q80"/>
      <c r="R80"/>
      <c r="S80"/>
    </row>
    <row r="81" spans="1:19" ht="15" hidden="1" customHeight="1" x14ac:dyDescent="0.3">
      <c r="A81" s="68">
        <v>3</v>
      </c>
      <c r="B81" s="123">
        <v>26</v>
      </c>
      <c r="C81" s="136"/>
      <c r="D81" s="130"/>
      <c r="E81" s="131"/>
      <c r="F81" s="127"/>
      <c r="G81" s="127"/>
      <c r="H81" s="146"/>
      <c r="I81" s="148">
        <f t="shared" ref="I81" ca="1" si="99">IF(H81=0,0,IF(ISBLANK(C81),0,IF(ISBLANK(D81),"Enter Purpose",IF(OR(ISBLANK(F81),ISBLANK(G81)),"Enter From/to",IF(AND(NOW()&gt;$Q$12,$S$8&lt;$P$13),"Using old form",ROUND(H81*MID(H83,3,6),2))))))</f>
        <v>0</v>
      </c>
      <c r="J81" s="19" t="s">
        <v>17</v>
      </c>
      <c r="K81" s="20"/>
      <c r="L81" s="21"/>
      <c r="M81" s="20"/>
      <c r="N81" s="124">
        <f t="shared" ref="N81" ca="1" si="100">IF((+I81+K81+K82+K83+M81+M82+M83)=0,0,IF(OR(ISBLANK(C81),C81=0),"Enter Date",IF(ISBLANK(D81),"Enter purpose",IF(AND(M81&gt;0,ISBLANK(L81)),"Enter description",IF(AND(M82&gt;0,ISBLANK(L82)),"Enter description",IF(AND(M83&gt;0,ISBLANK(L83)),"Enter description",+I81+K81+K82+K83+M81+M82+M83))))))</f>
        <v>0</v>
      </c>
      <c r="O81"/>
      <c r="P81"/>
      <c r="Q81"/>
      <c r="R81"/>
      <c r="S81"/>
    </row>
    <row r="82" spans="1:19" ht="15" hidden="1" thickBot="1" x14ac:dyDescent="0.35">
      <c r="A82" s="68">
        <v>3</v>
      </c>
      <c r="B82" s="123"/>
      <c r="C82" s="137"/>
      <c r="D82" s="132"/>
      <c r="E82" s="133"/>
      <c r="F82" s="128"/>
      <c r="G82" s="128"/>
      <c r="H82" s="147"/>
      <c r="I82" s="149"/>
      <c r="J82" s="23" t="s">
        <v>18</v>
      </c>
      <c r="K82" s="24"/>
      <c r="L82" s="25"/>
      <c r="M82" s="24"/>
      <c r="N82" s="125"/>
      <c r="O82"/>
      <c r="P82"/>
      <c r="Q82"/>
      <c r="R82"/>
      <c r="S82"/>
    </row>
    <row r="83" spans="1:19" ht="15" hidden="1" thickBot="1" x14ac:dyDescent="0.35">
      <c r="A83" s="68">
        <v>3</v>
      </c>
      <c r="B83" s="123"/>
      <c r="C83" s="110" t="str">
        <f t="shared" ref="C83" si="101">IF(AND(ISBLANK(C81),C81=0)," ",TEXT(WEEKDAY(C81),"DDD"))</f>
        <v xml:space="preserve"> </v>
      </c>
      <c r="D83" s="134"/>
      <c r="E83" s="135"/>
      <c r="F83" s="129"/>
      <c r="G83" s="129"/>
      <c r="H83" s="111" t="str">
        <f t="shared" ref="H83" si="102">IF(OR(ISBLANK(H81),H81=0)," ","x "&amp;VLOOKUP($C81,$P$10:$R$14,3))</f>
        <v xml:space="preserve"> </v>
      </c>
      <c r="I83" s="150"/>
      <c r="J83" s="27" t="s">
        <v>19</v>
      </c>
      <c r="K83" s="28"/>
      <c r="L83" s="29"/>
      <c r="M83" s="28"/>
      <c r="N83" s="126"/>
      <c r="O83"/>
      <c r="P83"/>
      <c r="Q83"/>
      <c r="R83"/>
      <c r="S83"/>
    </row>
    <row r="84" spans="1:19" ht="15" hidden="1" customHeight="1" x14ac:dyDescent="0.3">
      <c r="A84" s="68">
        <v>3</v>
      </c>
      <c r="B84" s="123">
        <v>27</v>
      </c>
      <c r="C84" s="136"/>
      <c r="D84" s="130"/>
      <c r="E84" s="131"/>
      <c r="F84" s="127"/>
      <c r="G84" s="127"/>
      <c r="H84" s="146"/>
      <c r="I84" s="148">
        <f t="shared" ref="I84" ca="1" si="103">IF(H84=0,0,IF(ISBLANK(C84),0,IF(ISBLANK(D84),"Enter Purpose",IF(OR(ISBLANK(F84),ISBLANK(G84)),"Enter From/to",IF(AND(NOW()&gt;$Q$12,$S$8&lt;$P$13),"Using old form",ROUND(H84*MID(H86,3,6),2))))))</f>
        <v>0</v>
      </c>
      <c r="J84" s="19" t="s">
        <v>17</v>
      </c>
      <c r="K84" s="20"/>
      <c r="L84" s="21"/>
      <c r="M84" s="20"/>
      <c r="N84" s="124">
        <f t="shared" ref="N84" ca="1" si="104">IF((+I84+K84+K85+K86+M84+M85+M86)=0,0,IF(OR(ISBLANK(C84),C84=0),"Enter Date",IF(ISBLANK(D84),"Enter purpose",IF(AND(M84&gt;0,ISBLANK(L84)),"Enter description",IF(AND(M85&gt;0,ISBLANK(L85)),"Enter description",IF(AND(M86&gt;0,ISBLANK(L86)),"Enter description",+I84+K84+K85+K86+M84+M85+M86))))))</f>
        <v>0</v>
      </c>
      <c r="O84"/>
      <c r="P84"/>
      <c r="Q84"/>
      <c r="R84"/>
      <c r="S84"/>
    </row>
    <row r="85" spans="1:19" ht="15" hidden="1" thickBot="1" x14ac:dyDescent="0.35">
      <c r="A85" s="68">
        <v>3</v>
      </c>
      <c r="B85" s="123"/>
      <c r="C85" s="137"/>
      <c r="D85" s="132"/>
      <c r="E85" s="133"/>
      <c r="F85" s="128"/>
      <c r="G85" s="128"/>
      <c r="H85" s="147"/>
      <c r="I85" s="149"/>
      <c r="J85" s="23" t="s">
        <v>18</v>
      </c>
      <c r="K85" s="24"/>
      <c r="L85" s="25"/>
      <c r="M85" s="24"/>
      <c r="N85" s="125"/>
      <c r="O85"/>
      <c r="P85"/>
      <c r="Q85"/>
      <c r="R85"/>
      <c r="S85"/>
    </row>
    <row r="86" spans="1:19" ht="15" hidden="1" thickBot="1" x14ac:dyDescent="0.35">
      <c r="A86" s="68">
        <v>3</v>
      </c>
      <c r="B86" s="123"/>
      <c r="C86" s="110" t="str">
        <f t="shared" ref="C86" si="105">IF(AND(ISBLANK(C84),C84=0)," ",TEXT(WEEKDAY(C84),"DDD"))</f>
        <v xml:space="preserve"> </v>
      </c>
      <c r="D86" s="134"/>
      <c r="E86" s="135"/>
      <c r="F86" s="129"/>
      <c r="G86" s="129"/>
      <c r="H86" s="111" t="str">
        <f t="shared" ref="H86" si="106">IF(OR(ISBLANK(H84),H84=0)," ","x "&amp;VLOOKUP($C84,$P$10:$R$14,3))</f>
        <v xml:space="preserve"> </v>
      </c>
      <c r="I86" s="150"/>
      <c r="J86" s="27" t="s">
        <v>19</v>
      </c>
      <c r="K86" s="28"/>
      <c r="L86" s="29"/>
      <c r="M86" s="28"/>
      <c r="N86" s="126"/>
      <c r="O86"/>
      <c r="P86"/>
      <c r="Q86"/>
      <c r="R86"/>
      <c r="S86"/>
    </row>
    <row r="87" spans="1:19" ht="15" hidden="1" customHeight="1" x14ac:dyDescent="0.3">
      <c r="A87" s="68">
        <v>3</v>
      </c>
      <c r="B87" s="123">
        <v>28</v>
      </c>
      <c r="C87" s="136"/>
      <c r="D87" s="130"/>
      <c r="E87" s="131"/>
      <c r="F87" s="127"/>
      <c r="G87" s="127"/>
      <c r="H87" s="146"/>
      <c r="I87" s="148">
        <f t="shared" ref="I87" ca="1" si="107">IF(H87=0,0,IF(ISBLANK(C87),0,IF(ISBLANK(D87),"Enter Purpose",IF(OR(ISBLANK(F87),ISBLANK(G87)),"Enter From/to",IF(AND(NOW()&gt;$Q$12,$S$8&lt;$P$13),"Using old form",ROUND(H87*MID(H89,3,6),2))))))</f>
        <v>0</v>
      </c>
      <c r="J87" s="19" t="s">
        <v>17</v>
      </c>
      <c r="K87" s="20"/>
      <c r="L87" s="21"/>
      <c r="M87" s="20"/>
      <c r="N87" s="124">
        <f t="shared" ref="N87" ca="1" si="108">IF((+I87+K87+K88+K89+M87+M88+M89)=0,0,IF(OR(ISBLANK(C87),C87=0),"Enter Date",IF(ISBLANK(D87),"Enter purpose",IF(AND(M87&gt;0,ISBLANK(L87)),"Enter description",IF(AND(M88&gt;0,ISBLANK(L88)),"Enter description",IF(AND(M89&gt;0,ISBLANK(L89)),"Enter description",+I87+K87+K88+K89+M87+M88+M89))))))</f>
        <v>0</v>
      </c>
      <c r="O87"/>
      <c r="P87"/>
      <c r="Q87"/>
      <c r="R87"/>
      <c r="S87"/>
    </row>
    <row r="88" spans="1:19" ht="15" hidden="1" thickBot="1" x14ac:dyDescent="0.35">
      <c r="A88" s="68">
        <v>3</v>
      </c>
      <c r="B88" s="123"/>
      <c r="C88" s="137"/>
      <c r="D88" s="132"/>
      <c r="E88" s="133"/>
      <c r="F88" s="128"/>
      <c r="G88" s="128"/>
      <c r="H88" s="147"/>
      <c r="I88" s="149"/>
      <c r="J88" s="23" t="s">
        <v>18</v>
      </c>
      <c r="K88" s="24"/>
      <c r="L88" s="25"/>
      <c r="M88" s="24"/>
      <c r="N88" s="125"/>
      <c r="O88"/>
      <c r="P88"/>
      <c r="Q88"/>
      <c r="R88"/>
      <c r="S88"/>
    </row>
    <row r="89" spans="1:19" ht="15" hidden="1" thickBot="1" x14ac:dyDescent="0.35">
      <c r="A89" s="68">
        <v>3</v>
      </c>
      <c r="B89" s="123"/>
      <c r="C89" s="110" t="str">
        <f t="shared" ref="C89" si="109">IF(AND(ISBLANK(C87),C87=0)," ",TEXT(WEEKDAY(C87),"DDD"))</f>
        <v xml:space="preserve"> </v>
      </c>
      <c r="D89" s="134"/>
      <c r="E89" s="135"/>
      <c r="F89" s="129"/>
      <c r="G89" s="129"/>
      <c r="H89" s="111" t="str">
        <f t="shared" ref="H89" si="110">IF(OR(ISBLANK(H87),H87=0)," ","x "&amp;VLOOKUP($C87,$P$10:$R$14,3))</f>
        <v xml:space="preserve"> </v>
      </c>
      <c r="I89" s="150"/>
      <c r="J89" s="27" t="s">
        <v>19</v>
      </c>
      <c r="K89" s="28"/>
      <c r="L89" s="29"/>
      <c r="M89" s="28"/>
      <c r="N89" s="126"/>
      <c r="O89"/>
      <c r="P89"/>
      <c r="Q89"/>
      <c r="R89"/>
      <c r="S89"/>
    </row>
    <row r="90" spans="1:19" ht="15" hidden="1" customHeight="1" x14ac:dyDescent="0.3">
      <c r="A90" s="68">
        <v>3</v>
      </c>
      <c r="B90" s="123">
        <v>29</v>
      </c>
      <c r="C90" s="136"/>
      <c r="D90" s="130"/>
      <c r="E90" s="131"/>
      <c r="F90" s="127"/>
      <c r="G90" s="127"/>
      <c r="H90" s="146"/>
      <c r="I90" s="148">
        <f t="shared" ref="I90" ca="1" si="111">IF(H90=0,0,IF(ISBLANK(C90),0,IF(ISBLANK(D90),"Enter Purpose",IF(OR(ISBLANK(F90),ISBLANK(G90)),"Enter From/to",IF(AND(NOW()&gt;$Q$12,$S$8&lt;$P$13),"Using old form",ROUND(H90*MID(H92,3,6),2))))))</f>
        <v>0</v>
      </c>
      <c r="J90" s="19" t="s">
        <v>17</v>
      </c>
      <c r="K90" s="20"/>
      <c r="L90" s="21"/>
      <c r="M90" s="20"/>
      <c r="N90" s="124">
        <f t="shared" ref="N90" ca="1" si="112">IF((+I90+K90+K91+K92+M90+M91+M92)=0,0,IF(OR(ISBLANK(C90),C90=0),"Enter Date",IF(ISBLANK(D90),"Enter purpose",IF(AND(M90&gt;0,ISBLANK(L90)),"Enter description",IF(AND(M91&gt;0,ISBLANK(L91)),"Enter description",IF(AND(M92&gt;0,ISBLANK(L92)),"Enter description",+I90+K90+K91+K92+M90+M91+M92))))))</f>
        <v>0</v>
      </c>
      <c r="O90"/>
      <c r="P90"/>
      <c r="Q90"/>
      <c r="R90"/>
      <c r="S90"/>
    </row>
    <row r="91" spans="1:19" ht="15" hidden="1" thickBot="1" x14ac:dyDescent="0.35">
      <c r="A91" s="68">
        <v>3</v>
      </c>
      <c r="B91" s="123"/>
      <c r="C91" s="137"/>
      <c r="D91" s="132"/>
      <c r="E91" s="133"/>
      <c r="F91" s="128"/>
      <c r="G91" s="128"/>
      <c r="H91" s="147"/>
      <c r="I91" s="149"/>
      <c r="J91" s="23" t="s">
        <v>18</v>
      </c>
      <c r="K91" s="24"/>
      <c r="L91" s="25"/>
      <c r="M91" s="24"/>
      <c r="N91" s="125"/>
      <c r="O91"/>
      <c r="P91"/>
      <c r="Q91"/>
      <c r="R91"/>
      <c r="S91"/>
    </row>
    <row r="92" spans="1:19" ht="15" hidden="1" thickBot="1" x14ac:dyDescent="0.35">
      <c r="A92" s="68">
        <v>3</v>
      </c>
      <c r="B92" s="123"/>
      <c r="C92" s="110" t="str">
        <f t="shared" ref="C92" si="113">IF(AND(ISBLANK(C90),C90=0)," ",TEXT(WEEKDAY(C90),"DDD"))</f>
        <v xml:space="preserve"> </v>
      </c>
      <c r="D92" s="134"/>
      <c r="E92" s="135"/>
      <c r="F92" s="129"/>
      <c r="G92" s="129"/>
      <c r="H92" s="111" t="str">
        <f t="shared" ref="H92" si="114">IF(OR(ISBLANK(H90),H90=0)," ","x "&amp;VLOOKUP($C90,$P$10:$R$14,3))</f>
        <v xml:space="preserve"> </v>
      </c>
      <c r="I92" s="150"/>
      <c r="J92" s="27" t="s">
        <v>19</v>
      </c>
      <c r="K92" s="28"/>
      <c r="L92" s="29"/>
      <c r="M92" s="28"/>
      <c r="N92" s="126"/>
      <c r="O92"/>
      <c r="P92"/>
      <c r="Q92"/>
      <c r="R92"/>
      <c r="S92"/>
    </row>
    <row r="93" spans="1:19" ht="15" hidden="1" customHeight="1" x14ac:dyDescent="0.3">
      <c r="A93" s="68">
        <v>3</v>
      </c>
      <c r="B93" s="123">
        <v>30</v>
      </c>
      <c r="C93" s="136"/>
      <c r="D93" s="130"/>
      <c r="E93" s="131"/>
      <c r="F93" s="127"/>
      <c r="G93" s="127"/>
      <c r="H93" s="146"/>
      <c r="I93" s="148">
        <f t="shared" ref="I93" ca="1" si="115">IF(H93=0,0,IF(ISBLANK(C93),0,IF(ISBLANK(D93),"Enter Purpose",IF(OR(ISBLANK(F93),ISBLANK(G93)),"Enter From/to",IF(AND(NOW()&gt;$Q$12,$S$8&lt;$P$13),"Using old form",ROUND(H93*MID(H95,3,6),2))))))</f>
        <v>0</v>
      </c>
      <c r="J93" s="19" t="s">
        <v>17</v>
      </c>
      <c r="K93" s="20"/>
      <c r="L93" s="21"/>
      <c r="M93" s="20"/>
      <c r="N93" s="124">
        <f t="shared" ref="N93" ca="1" si="116">IF((+I93+K93+K94+K95+M93+M94+M95)=0,0,IF(OR(ISBLANK(C93),C93=0),"Enter Date",IF(ISBLANK(D93),"Enter purpose",IF(AND(M93&gt;0,ISBLANK(L93)),"Enter description",IF(AND(M94&gt;0,ISBLANK(L94)),"Enter description",IF(AND(M95&gt;0,ISBLANK(L95)),"Enter description",+I93+K93+K94+K95+M93+M94+M95))))))</f>
        <v>0</v>
      </c>
      <c r="O93"/>
      <c r="P93"/>
      <c r="Q93"/>
      <c r="R93"/>
      <c r="S93"/>
    </row>
    <row r="94" spans="1:19" ht="15" hidden="1" thickBot="1" x14ac:dyDescent="0.35">
      <c r="A94" s="68">
        <v>3</v>
      </c>
      <c r="B94" s="123"/>
      <c r="C94" s="137"/>
      <c r="D94" s="132"/>
      <c r="E94" s="133"/>
      <c r="F94" s="128"/>
      <c r="G94" s="128"/>
      <c r="H94" s="147"/>
      <c r="I94" s="149"/>
      <c r="J94" s="23" t="s">
        <v>18</v>
      </c>
      <c r="K94" s="24"/>
      <c r="L94" s="25"/>
      <c r="M94" s="24"/>
      <c r="N94" s="125"/>
      <c r="O94"/>
      <c r="P94"/>
      <c r="Q94"/>
      <c r="R94"/>
      <c r="S94"/>
    </row>
    <row r="95" spans="1:19" ht="15" hidden="1" thickBot="1" x14ac:dyDescent="0.35">
      <c r="A95" s="68">
        <v>3</v>
      </c>
      <c r="B95" s="123"/>
      <c r="C95" s="110" t="str">
        <f t="shared" ref="C95" si="117">IF(AND(ISBLANK(C93),C93=0)," ",TEXT(WEEKDAY(C93),"DDD"))</f>
        <v xml:space="preserve"> </v>
      </c>
      <c r="D95" s="134"/>
      <c r="E95" s="135"/>
      <c r="F95" s="129"/>
      <c r="G95" s="129"/>
      <c r="H95" s="111" t="str">
        <f t="shared" ref="H95" si="118">IF(OR(ISBLANK(H93),H93=0)," ","x "&amp;VLOOKUP($C93,$P$10:$R$14,3))</f>
        <v xml:space="preserve"> </v>
      </c>
      <c r="I95" s="150"/>
      <c r="J95" s="27" t="s">
        <v>19</v>
      </c>
      <c r="K95" s="28"/>
      <c r="L95" s="29"/>
      <c r="M95" s="28"/>
      <c r="N95" s="126"/>
      <c r="O95"/>
      <c r="P95"/>
      <c r="Q95"/>
      <c r="R95"/>
      <c r="S95"/>
    </row>
    <row r="96" spans="1:19" ht="15" hidden="1" customHeight="1" x14ac:dyDescent="0.3">
      <c r="A96" s="68">
        <v>3</v>
      </c>
      <c r="B96" s="123">
        <v>31</v>
      </c>
      <c r="C96" s="136"/>
      <c r="D96" s="130"/>
      <c r="E96" s="131"/>
      <c r="F96" s="127"/>
      <c r="G96" s="127"/>
      <c r="H96" s="146"/>
      <c r="I96" s="148">
        <f t="shared" ref="I96" ca="1" si="119">IF(H96=0,0,IF(ISBLANK(C96),0,IF(ISBLANK(D96),"Enter Purpose",IF(OR(ISBLANK(F96),ISBLANK(G96)),"Enter From/to",IF(AND(NOW()&gt;$Q$12,$S$8&lt;$P$13),"Using old form",ROUND(H96*MID(H98,3,6),2))))))</f>
        <v>0</v>
      </c>
      <c r="J96" s="19" t="s">
        <v>17</v>
      </c>
      <c r="K96" s="20"/>
      <c r="L96" s="21"/>
      <c r="M96" s="20"/>
      <c r="N96" s="124">
        <f t="shared" ref="N96" ca="1" si="120">IF((+I96+K96+K97+K98+M96+M97+M98)=0,0,IF(OR(ISBLANK(C96),C96=0),"Enter Date",IF(ISBLANK(D96),"Enter purpose",IF(AND(M96&gt;0,ISBLANK(L96)),"Enter description",IF(AND(M97&gt;0,ISBLANK(L97)),"Enter description",IF(AND(M98&gt;0,ISBLANK(L98)),"Enter description",+I96+K96+K97+K98+M96+M97+M98))))))</f>
        <v>0</v>
      </c>
      <c r="O96"/>
      <c r="P96"/>
      <c r="Q96"/>
      <c r="R96"/>
      <c r="S96"/>
    </row>
    <row r="97" spans="1:19" ht="15" hidden="1" thickBot="1" x14ac:dyDescent="0.35">
      <c r="A97" s="68">
        <v>3</v>
      </c>
      <c r="B97" s="123"/>
      <c r="C97" s="137"/>
      <c r="D97" s="132"/>
      <c r="E97" s="133"/>
      <c r="F97" s="128"/>
      <c r="G97" s="128"/>
      <c r="H97" s="147"/>
      <c r="I97" s="149"/>
      <c r="J97" s="23" t="s">
        <v>18</v>
      </c>
      <c r="K97" s="24"/>
      <c r="L97" s="25"/>
      <c r="M97" s="24"/>
      <c r="N97" s="125"/>
      <c r="O97"/>
      <c r="P97"/>
      <c r="Q97"/>
      <c r="R97"/>
      <c r="S97"/>
    </row>
    <row r="98" spans="1:19" ht="15" hidden="1" thickBot="1" x14ac:dyDescent="0.35">
      <c r="A98" s="68">
        <v>3</v>
      </c>
      <c r="B98" s="123"/>
      <c r="C98" s="110"/>
      <c r="D98" s="134"/>
      <c r="E98" s="135"/>
      <c r="F98" s="129"/>
      <c r="G98" s="129"/>
      <c r="H98" s="111" t="str">
        <f t="shared" ref="H98" si="121">IF(OR(ISBLANK(H96),H96=0)," ","x "&amp;VLOOKUP($C96,$P$10:$R$14,3))</f>
        <v xml:space="preserve"> </v>
      </c>
      <c r="I98" s="150"/>
      <c r="J98" s="27" t="s">
        <v>19</v>
      </c>
      <c r="K98" s="28"/>
      <c r="L98" s="29"/>
      <c r="M98" s="28"/>
      <c r="N98" s="126"/>
      <c r="O98"/>
      <c r="P98"/>
      <c r="Q98"/>
      <c r="R98"/>
      <c r="S98"/>
    </row>
    <row r="99" spans="1:19" ht="15" thickBot="1" x14ac:dyDescent="0.35">
      <c r="A99" s="69">
        <v>0</v>
      </c>
      <c r="B99" s="69"/>
      <c r="D99"/>
      <c r="F99" s="67"/>
      <c r="G99" s="46" t="s">
        <v>29</v>
      </c>
      <c r="H99" s="47">
        <f>SUM(H6:H98)</f>
        <v>0</v>
      </c>
      <c r="I99" s="48">
        <f ca="1">SUM(I6:I98)</f>
        <v>0</v>
      </c>
      <c r="J99" s="46" t="s">
        <v>29</v>
      </c>
      <c r="K99" s="48">
        <f>SUM(K6:K98)</f>
        <v>0</v>
      </c>
      <c r="L99" s="5" t="s">
        <v>30</v>
      </c>
      <c r="M99" s="48">
        <f>SUM(M6:M98)</f>
        <v>0</v>
      </c>
      <c r="N99" s="48">
        <f ca="1">SUM(N6:N98)</f>
        <v>0</v>
      </c>
    </row>
    <row r="100" spans="1:19" x14ac:dyDescent="0.3">
      <c r="A100" s="69">
        <v>0</v>
      </c>
      <c r="B100" s="69"/>
      <c r="C100"/>
      <c r="D100"/>
      <c r="E100"/>
      <c r="F100"/>
      <c r="G100"/>
      <c r="H100"/>
      <c r="I100" s="49"/>
      <c r="M100" s="50"/>
      <c r="N100" s="50"/>
      <c r="O100"/>
    </row>
    <row r="101" spans="1:19" ht="18.600000000000001" customHeight="1" x14ac:dyDescent="0.3">
      <c r="A101" s="69">
        <v>0</v>
      </c>
      <c r="B101" s="69"/>
      <c r="C101" s="144" t="s">
        <v>31</v>
      </c>
      <c r="D101" s="144"/>
      <c r="E101" s="144"/>
      <c r="F101" s="144"/>
      <c r="G101" s="144"/>
      <c r="H101" s="144"/>
      <c r="I101"/>
      <c r="J101" s="5" t="s">
        <v>32</v>
      </c>
      <c r="K101" s="145"/>
      <c r="L101" s="145"/>
      <c r="M101" s="5" t="s">
        <v>33</v>
      </c>
      <c r="N101" s="51">
        <f ca="1">N99-N102-N103-N104</f>
        <v>0</v>
      </c>
      <c r="O101" s="66" t="str">
        <f>IF(OR(K101="00-00-000000-000000-00000",ISBLANK(K101)),"Enter GL Account",IF(AND(N99&gt;0,N101&lt;0),"Negative amount,check amounts below"," "))</f>
        <v>Enter GL Account</v>
      </c>
      <c r="P101" s="53"/>
      <c r="R101" s="54"/>
    </row>
    <row r="102" spans="1:19" ht="18.600000000000001" customHeight="1" x14ac:dyDescent="0.3">
      <c r="A102" s="69">
        <v>0</v>
      </c>
      <c r="B102" s="69"/>
      <c r="C102" s="144"/>
      <c r="D102" s="144"/>
      <c r="E102" s="144"/>
      <c r="F102" s="144"/>
      <c r="G102" s="144"/>
      <c r="H102" s="144"/>
      <c r="I102"/>
      <c r="J102" s="5" t="s">
        <v>32</v>
      </c>
      <c r="K102" s="143"/>
      <c r="L102" s="143"/>
      <c r="M102" s="5" t="s">
        <v>33</v>
      </c>
      <c r="N102" s="55">
        <v>0</v>
      </c>
      <c r="O102" s="66" t="str">
        <f>IF(N102&lt;0,"No negative amounts allowed",IF(AND(N102&gt;0,ISBLANK(K102)),"Enter GL Account"," "))</f>
        <v xml:space="preserve"> </v>
      </c>
    </row>
    <row r="103" spans="1:19" ht="18.600000000000001" customHeight="1" x14ac:dyDescent="0.3">
      <c r="A103" s="69">
        <v>0</v>
      </c>
      <c r="B103" s="69"/>
      <c r="C103"/>
      <c r="D103"/>
      <c r="E103"/>
      <c r="F103"/>
      <c r="G103"/>
      <c r="H103"/>
      <c r="I103" s="56"/>
      <c r="J103" s="5" t="s">
        <v>32</v>
      </c>
      <c r="K103" s="143"/>
      <c r="L103" s="143"/>
      <c r="M103" s="5" t="s">
        <v>33</v>
      </c>
      <c r="N103" s="55">
        <v>0</v>
      </c>
      <c r="O103" s="66" t="str">
        <f>IF(N103&lt;0,"No negative amounts allowed",IF(AND(N103&gt;0,ISBLANK(K103)),"Enter GL Account"," "))</f>
        <v xml:space="preserve"> </v>
      </c>
    </row>
    <row r="104" spans="1:19" customFormat="1" ht="18.600000000000001" customHeight="1" x14ac:dyDescent="0.3">
      <c r="A104" s="69">
        <v>0</v>
      </c>
      <c r="B104" s="69"/>
      <c r="C104" s="9" t="s">
        <v>34</v>
      </c>
      <c r="D104" s="7"/>
      <c r="E104" s="113"/>
      <c r="F104" s="7" t="s">
        <v>35</v>
      </c>
      <c r="G104" s="104"/>
      <c r="H104" s="57"/>
      <c r="I104" s="56"/>
      <c r="J104" s="5" t="s">
        <v>32</v>
      </c>
      <c r="K104" s="143"/>
      <c r="L104" s="143"/>
      <c r="M104" s="5" t="s">
        <v>33</v>
      </c>
      <c r="N104" s="55">
        <v>0</v>
      </c>
      <c r="O104" s="66" t="str">
        <f>IF(N104&lt;0,"No negative amounts allowed",IF(AND(N104&gt;0,ISBLANK(K104)),"Enter GL Account"," "))</f>
        <v xml:space="preserve"> </v>
      </c>
    </row>
    <row r="105" spans="1:19" ht="28.5" customHeight="1" x14ac:dyDescent="0.3">
      <c r="A105" s="69">
        <v>0</v>
      </c>
      <c r="B105" s="69"/>
      <c r="C105" s="9" t="s">
        <v>36</v>
      </c>
      <c r="D105" s="7"/>
      <c r="E105" s="114"/>
      <c r="F105" s="7" t="s">
        <v>35</v>
      </c>
      <c r="G105" s="115"/>
      <c r="I105" s="3" t="s">
        <v>37</v>
      </c>
    </row>
    <row r="106" spans="1:19" ht="11.25" customHeight="1" x14ac:dyDescent="0.3">
      <c r="A106" s="69">
        <v>0</v>
      </c>
      <c r="B106" s="69"/>
      <c r="C106"/>
      <c r="D106"/>
      <c r="E106" s="58" t="s">
        <v>38</v>
      </c>
      <c r="F106" s="59"/>
      <c r="G106" s="60"/>
      <c r="I106" s="130"/>
      <c r="J106" s="131"/>
      <c r="K106" s="131"/>
      <c r="L106" s="131"/>
      <c r="M106" s="131"/>
      <c r="N106" s="138"/>
      <c r="O106"/>
      <c r="P106"/>
      <c r="Q106" s="52"/>
    </row>
    <row r="107" spans="1:19" ht="17.25" customHeight="1" x14ac:dyDescent="0.3">
      <c r="A107" s="69">
        <v>0</v>
      </c>
      <c r="B107" s="69"/>
      <c r="C107" s="9" t="s">
        <v>39</v>
      </c>
      <c r="D107" s="7"/>
      <c r="E107" s="113"/>
      <c r="F107" s="7" t="s">
        <v>35</v>
      </c>
      <c r="G107" s="115"/>
      <c r="I107" s="132"/>
      <c r="J107" s="133"/>
      <c r="K107" s="133"/>
      <c r="L107" s="133"/>
      <c r="M107" s="133"/>
      <c r="N107" s="139"/>
      <c r="Q107" s="54"/>
    </row>
    <row r="108" spans="1:19" ht="12" customHeight="1" x14ac:dyDescent="0.3">
      <c r="A108" s="69">
        <v>0</v>
      </c>
      <c r="B108" s="69"/>
      <c r="C108"/>
      <c r="D108"/>
      <c r="E108" s="58" t="s">
        <v>40</v>
      </c>
      <c r="F108" s="4"/>
      <c r="G108" s="4"/>
      <c r="I108" s="140"/>
      <c r="J108" s="141"/>
      <c r="K108" s="141"/>
      <c r="L108" s="141"/>
      <c r="M108" s="141"/>
      <c r="N108" s="142"/>
    </row>
    <row r="109" spans="1:19" customFormat="1" ht="7.5" customHeight="1" x14ac:dyDescent="0.3">
      <c r="A109" s="69"/>
      <c r="B109" s="69"/>
    </row>
    <row r="110" spans="1:19" customFormat="1" x14ac:dyDescent="0.3">
      <c r="A110" s="69"/>
      <c r="B110" s="69"/>
    </row>
    <row r="111" spans="1:19" customFormat="1" x14ac:dyDescent="0.3">
      <c r="A111" s="69"/>
      <c r="B111" s="69"/>
    </row>
    <row r="112" spans="1:19" customFormat="1" x14ac:dyDescent="0.3">
      <c r="A112" s="69"/>
      <c r="B112" s="69"/>
    </row>
    <row r="113" spans="1:20" customFormat="1" x14ac:dyDescent="0.3">
      <c r="A113" s="69"/>
      <c r="B113" s="69"/>
    </row>
    <row r="114" spans="1:20" customFormat="1" x14ac:dyDescent="0.3">
      <c r="A114" s="69"/>
      <c r="B114" s="69"/>
      <c r="P114" s="3" t="s">
        <v>41</v>
      </c>
    </row>
    <row r="115" spans="1:20" customFormat="1" x14ac:dyDescent="0.3">
      <c r="A115" s="69"/>
      <c r="B115" s="69"/>
      <c r="P115" s="30" t="s">
        <v>20</v>
      </c>
      <c r="Q115" s="31"/>
      <c r="R115" s="121"/>
    </row>
    <row r="116" spans="1:20" customFormat="1" x14ac:dyDescent="0.3">
      <c r="A116" s="69"/>
      <c r="B116" s="69"/>
      <c r="P116" s="34" t="s">
        <v>22</v>
      </c>
      <c r="Q116" s="34" t="s">
        <v>11</v>
      </c>
      <c r="R116" s="34" t="s">
        <v>23</v>
      </c>
    </row>
    <row r="117" spans="1:20" customFormat="1" x14ac:dyDescent="0.3">
      <c r="A117" s="69"/>
      <c r="B117" s="69"/>
      <c r="P117" s="35">
        <v>44013</v>
      </c>
      <c r="Q117" s="35">
        <v>44196</v>
      </c>
      <c r="R117" s="119">
        <v>0.57499999999999996</v>
      </c>
    </row>
    <row r="118" spans="1:20" customFormat="1" x14ac:dyDescent="0.3">
      <c r="A118" s="69"/>
      <c r="B118" s="69"/>
      <c r="P118" s="35">
        <v>44197</v>
      </c>
      <c r="Q118" s="35">
        <v>44377</v>
      </c>
      <c r="R118" s="119">
        <v>0.56000000000000005</v>
      </c>
    </row>
    <row r="119" spans="1:20" x14ac:dyDescent="0.3">
      <c r="L119"/>
      <c r="M119"/>
      <c r="N119"/>
      <c r="O119"/>
      <c r="P119" s="35">
        <v>44378</v>
      </c>
      <c r="Q119" s="35">
        <v>44561</v>
      </c>
      <c r="R119" s="119">
        <v>0.56000000000000005</v>
      </c>
      <c r="S119"/>
    </row>
    <row r="120" spans="1:20" customFormat="1" x14ac:dyDescent="0.3">
      <c r="A120" s="69"/>
      <c r="B120" s="69"/>
      <c r="P120" s="35">
        <v>44562</v>
      </c>
      <c r="Q120" s="35">
        <v>44742</v>
      </c>
      <c r="R120" s="36">
        <v>0.58499999999999996</v>
      </c>
    </row>
    <row r="121" spans="1:20" x14ac:dyDescent="0.3">
      <c r="L121"/>
      <c r="M121"/>
      <c r="N121"/>
      <c r="O121"/>
      <c r="P121" s="35">
        <v>44743</v>
      </c>
      <c r="Q121" s="35">
        <v>44926</v>
      </c>
      <c r="R121" s="36">
        <v>0.625</v>
      </c>
      <c r="S121"/>
    </row>
    <row r="122" spans="1:20" x14ac:dyDescent="0.3">
      <c r="L122"/>
      <c r="M122"/>
      <c r="N122"/>
      <c r="O122"/>
      <c r="P122" s="35">
        <v>44927</v>
      </c>
      <c r="Q122" s="35">
        <v>45107</v>
      </c>
      <c r="R122" s="36"/>
      <c r="S122"/>
      <c r="T122" s="99" t="str">
        <f>IF($S$8&lt;$Q$12,"Rate for "&amp;YEAR($Q$13)&amp;" is preliminary"," ")</f>
        <v>Rate for 2023 is preliminary</v>
      </c>
    </row>
    <row r="123" spans="1:20" x14ac:dyDescent="0.3">
      <c r="L123"/>
      <c r="M123"/>
      <c r="N123"/>
      <c r="O123"/>
      <c r="P123" s="35">
        <v>45108</v>
      </c>
      <c r="Q123" s="35">
        <v>45291</v>
      </c>
      <c r="R123" s="36"/>
      <c r="S123"/>
    </row>
    <row r="124" spans="1:20" customFormat="1" x14ac:dyDescent="0.3">
      <c r="A124" s="69"/>
      <c r="B124" s="69"/>
      <c r="P124" s="35">
        <v>45292</v>
      </c>
      <c r="Q124" s="35">
        <v>45473</v>
      </c>
      <c r="R124" s="36"/>
    </row>
    <row r="125" spans="1:20" x14ac:dyDescent="0.3">
      <c r="L125"/>
      <c r="M125"/>
      <c r="N125"/>
      <c r="O125"/>
      <c r="P125" s="35">
        <v>45474</v>
      </c>
      <c r="Q125" s="35">
        <v>45657</v>
      </c>
      <c r="R125" s="36"/>
      <c r="S125"/>
    </row>
    <row r="126" spans="1:20" x14ac:dyDescent="0.3">
      <c r="L126"/>
      <c r="M126"/>
      <c r="N126"/>
      <c r="O126"/>
      <c r="P126" s="35">
        <v>45658</v>
      </c>
      <c r="Q126" s="35">
        <v>45838</v>
      </c>
      <c r="R126" s="36"/>
      <c r="S126"/>
    </row>
    <row r="127" spans="1:20" x14ac:dyDescent="0.3">
      <c r="L127"/>
      <c r="M127"/>
      <c r="N127"/>
      <c r="O127"/>
      <c r="P127" s="35">
        <v>45839</v>
      </c>
      <c r="Q127" s="35">
        <v>46022</v>
      </c>
      <c r="R127" s="36"/>
      <c r="S127"/>
    </row>
    <row r="128" spans="1:20" x14ac:dyDescent="0.3">
      <c r="L128"/>
      <c r="M128"/>
      <c r="N128"/>
      <c r="O128"/>
      <c r="P128" s="35">
        <v>46023</v>
      </c>
      <c r="Q128" s="35">
        <v>46203</v>
      </c>
      <c r="R128" s="36"/>
      <c r="S128"/>
    </row>
    <row r="129" spans="1:19" x14ac:dyDescent="0.3">
      <c r="L129"/>
      <c r="M129"/>
      <c r="N129"/>
      <c r="O129"/>
      <c r="P129" s="35">
        <v>46204</v>
      </c>
      <c r="Q129" s="35">
        <v>46387</v>
      </c>
      <c r="R129" s="36"/>
      <c r="S129"/>
    </row>
    <row r="130" spans="1:19" x14ac:dyDescent="0.3">
      <c r="L130"/>
      <c r="M130"/>
      <c r="N130"/>
      <c r="O130"/>
      <c r="P130" s="35">
        <v>46388</v>
      </c>
      <c r="Q130" s="35">
        <v>46568</v>
      </c>
      <c r="R130" s="36"/>
      <c r="S130"/>
    </row>
    <row r="131" spans="1:19" x14ac:dyDescent="0.3">
      <c r="L131"/>
      <c r="M131"/>
      <c r="N131"/>
      <c r="O131"/>
      <c r="P131" s="35">
        <v>46569</v>
      </c>
      <c r="Q131" s="35">
        <v>46752</v>
      </c>
      <c r="R131" s="36"/>
      <c r="S131"/>
    </row>
    <row r="132" spans="1:19" customFormat="1" x14ac:dyDescent="0.3">
      <c r="A132" s="69"/>
      <c r="B132" s="69"/>
      <c r="P132" s="35">
        <v>46753</v>
      </c>
      <c r="Q132" s="35">
        <v>46934</v>
      </c>
      <c r="R132" s="36"/>
    </row>
    <row r="133" spans="1:19" customFormat="1" x14ac:dyDescent="0.3">
      <c r="A133" s="69"/>
      <c r="B133" s="69"/>
    </row>
    <row r="134" spans="1:19" customFormat="1" x14ac:dyDescent="0.3">
      <c r="A134" s="69"/>
      <c r="B134" s="69"/>
    </row>
    <row r="135" spans="1:19" customFormat="1" x14ac:dyDescent="0.3">
      <c r="A135" s="69"/>
      <c r="B135" s="69"/>
    </row>
    <row r="136" spans="1:19" customFormat="1" x14ac:dyDescent="0.3">
      <c r="A136" s="69"/>
      <c r="B136" s="69"/>
    </row>
    <row r="137" spans="1:19" customFormat="1" x14ac:dyDescent="0.3">
      <c r="A137" s="69"/>
      <c r="B137" s="69"/>
    </row>
    <row r="138" spans="1:19" customFormat="1" x14ac:dyDescent="0.3">
      <c r="A138" s="69"/>
      <c r="B138" s="69"/>
    </row>
    <row r="139" spans="1:19" customFormat="1" x14ac:dyDescent="0.3">
      <c r="A139" s="69"/>
      <c r="B139" s="69"/>
    </row>
  </sheetData>
  <sheetProtection algorithmName="SHA-512" hashValue="jwGKkcSPSQSXhw6CTL27Cv+YijEth7XfT/8xtlx0rVrswyfbvJlNUMsjGF487186WH5PYfl6H0XNH7xXQYA/vg==" saltValue="OE73l5vP4lXVLrr35498RA==" spinCount="100000" sheet="1" objects="1" scenarios="1"/>
  <autoFilter ref="A5:A108" xr:uid="{00000000-0009-0000-0000-000000000000}">
    <filterColumn colId="0">
      <filters>
        <filter val="0"/>
        <filter val="1"/>
      </filters>
    </filterColumn>
  </autoFilter>
  <mergeCells count="262">
    <mergeCell ref="C81:C82"/>
    <mergeCell ref="H81:H82"/>
    <mergeCell ref="I81:I83"/>
    <mergeCell ref="C96:C97"/>
    <mergeCell ref="H96:H97"/>
    <mergeCell ref="I96:I98"/>
    <mergeCell ref="C84:C85"/>
    <mergeCell ref="H84:H85"/>
    <mergeCell ref="I84:I86"/>
    <mergeCell ref="C87:C88"/>
    <mergeCell ref="H87:H88"/>
    <mergeCell ref="I87:I89"/>
    <mergeCell ref="C90:C91"/>
    <mergeCell ref="H90:H91"/>
    <mergeCell ref="I90:I92"/>
    <mergeCell ref="D87:E89"/>
    <mergeCell ref="F87:F89"/>
    <mergeCell ref="G87:G89"/>
    <mergeCell ref="I39:I41"/>
    <mergeCell ref="D30:E32"/>
    <mergeCell ref="C30:C31"/>
    <mergeCell ref="H72:H73"/>
    <mergeCell ref="I72:I74"/>
    <mergeCell ref="C75:C76"/>
    <mergeCell ref="H75:H76"/>
    <mergeCell ref="I75:I77"/>
    <mergeCell ref="C78:C79"/>
    <mergeCell ref="H78:H79"/>
    <mergeCell ref="I78:I80"/>
    <mergeCell ref="D78:E80"/>
    <mergeCell ref="F78:F80"/>
    <mergeCell ref="G78:G80"/>
    <mergeCell ref="I69:I71"/>
    <mergeCell ref="F42:F44"/>
    <mergeCell ref="G42:G44"/>
    <mergeCell ref="F48:F50"/>
    <mergeCell ref="G39:G41"/>
    <mergeCell ref="F30:F32"/>
    <mergeCell ref="F60:F62"/>
    <mergeCell ref="G60:G62"/>
    <mergeCell ref="G57:G59"/>
    <mergeCell ref="F51:F53"/>
    <mergeCell ref="C24:C25"/>
    <mergeCell ref="H24:H25"/>
    <mergeCell ref="I24:I26"/>
    <mergeCell ref="C27:C28"/>
    <mergeCell ref="H27:H28"/>
    <mergeCell ref="I27:I29"/>
    <mergeCell ref="F24:F26"/>
    <mergeCell ref="D27:E29"/>
    <mergeCell ref="F27:F29"/>
    <mergeCell ref="G24:G26"/>
    <mergeCell ref="G27:G29"/>
    <mergeCell ref="C6:C7"/>
    <mergeCell ref="I6:I8"/>
    <mergeCell ref="C9:C10"/>
    <mergeCell ref="H9:H10"/>
    <mergeCell ref="I9:I11"/>
    <mergeCell ref="C12:C13"/>
    <mergeCell ref="H12:H13"/>
    <mergeCell ref="I12:I14"/>
    <mergeCell ref="C15:C16"/>
    <mergeCell ref="H15:H16"/>
    <mergeCell ref="I15:I17"/>
    <mergeCell ref="H1:I1"/>
    <mergeCell ref="E2:I2"/>
    <mergeCell ref="N75:N77"/>
    <mergeCell ref="D72:E74"/>
    <mergeCell ref="F72:F74"/>
    <mergeCell ref="G72:G74"/>
    <mergeCell ref="N72:N74"/>
    <mergeCell ref="D75:E77"/>
    <mergeCell ref="F75:F77"/>
    <mergeCell ref="G75:G77"/>
    <mergeCell ref="D33:E35"/>
    <mergeCell ref="N42:N44"/>
    <mergeCell ref="D39:E41"/>
    <mergeCell ref="F39:F41"/>
    <mergeCell ref="D1:F1"/>
    <mergeCell ref="D57:E59"/>
    <mergeCell ref="F57:F59"/>
    <mergeCell ref="N21:N23"/>
    <mergeCell ref="F6:F8"/>
    <mergeCell ref="D5:E5"/>
    <mergeCell ref="D42:E44"/>
    <mergeCell ref="F9:F11"/>
    <mergeCell ref="D6:E8"/>
    <mergeCell ref="D24:E26"/>
    <mergeCell ref="N78:N80"/>
    <mergeCell ref="D81:E83"/>
    <mergeCell ref="F81:F83"/>
    <mergeCell ref="G81:G83"/>
    <mergeCell ref="N36:N38"/>
    <mergeCell ref="N51:N53"/>
    <mergeCell ref="H57:H58"/>
    <mergeCell ref="I57:I59"/>
    <mergeCell ref="H60:H61"/>
    <mergeCell ref="I60:I62"/>
    <mergeCell ref="H63:H64"/>
    <mergeCell ref="D69:E71"/>
    <mergeCell ref="F69:F71"/>
    <mergeCell ref="D63:E65"/>
    <mergeCell ref="N48:N50"/>
    <mergeCell ref="N69:N71"/>
    <mergeCell ref="G36:G38"/>
    <mergeCell ref="D48:E50"/>
    <mergeCell ref="F63:F65"/>
    <mergeCell ref="D45:E47"/>
    <mergeCell ref="H39:H40"/>
    <mergeCell ref="N54:N56"/>
    <mergeCell ref="N39:N41"/>
    <mergeCell ref="I63:I65"/>
    <mergeCell ref="N87:N89"/>
    <mergeCell ref="D84:E86"/>
    <mergeCell ref="F84:F86"/>
    <mergeCell ref="G84:G86"/>
    <mergeCell ref="H6:H7"/>
    <mergeCell ref="N33:N35"/>
    <mergeCell ref="N63:N65"/>
    <mergeCell ref="D60:E62"/>
    <mergeCell ref="N60:N62"/>
    <mergeCell ref="N57:N59"/>
    <mergeCell ref="N45:N47"/>
    <mergeCell ref="G69:G71"/>
    <mergeCell ref="G48:G50"/>
    <mergeCell ref="N84:N86"/>
    <mergeCell ref="H42:H43"/>
    <mergeCell ref="I42:I44"/>
    <mergeCell ref="H45:H46"/>
    <mergeCell ref="I45:I47"/>
    <mergeCell ref="H48:H49"/>
    <mergeCell ref="I48:I50"/>
    <mergeCell ref="H51:H52"/>
    <mergeCell ref="H66:H67"/>
    <mergeCell ref="I66:I68"/>
    <mergeCell ref="H69:H70"/>
    <mergeCell ref="N6:N8"/>
    <mergeCell ref="G6:G8"/>
    <mergeCell ref="N9:N11"/>
    <mergeCell ref="D12:E14"/>
    <mergeCell ref="F12:F14"/>
    <mergeCell ref="G12:G14"/>
    <mergeCell ref="N12:N14"/>
    <mergeCell ref="D9:E11"/>
    <mergeCell ref="N15:N17"/>
    <mergeCell ref="D15:E17"/>
    <mergeCell ref="F15:F17"/>
    <mergeCell ref="G15:G17"/>
    <mergeCell ref="G9:G11"/>
    <mergeCell ref="F4:I4"/>
    <mergeCell ref="L4:M4"/>
    <mergeCell ref="J5:K5"/>
    <mergeCell ref="F33:F35"/>
    <mergeCell ref="G33:G35"/>
    <mergeCell ref="H18:H19"/>
    <mergeCell ref="I18:I20"/>
    <mergeCell ref="D18:E20"/>
    <mergeCell ref="F18:F20"/>
    <mergeCell ref="G18:G20"/>
    <mergeCell ref="H30:H31"/>
    <mergeCell ref="I30:I32"/>
    <mergeCell ref="H33:H34"/>
    <mergeCell ref="I33:I35"/>
    <mergeCell ref="H21:H22"/>
    <mergeCell ref="I21:I23"/>
    <mergeCell ref="G30:G32"/>
    <mergeCell ref="C60:C61"/>
    <mergeCell ref="C63:C64"/>
    <mergeCell ref="C66:C67"/>
    <mergeCell ref="C42:C43"/>
    <mergeCell ref="C45:C46"/>
    <mergeCell ref="C48:C49"/>
    <mergeCell ref="D54:E56"/>
    <mergeCell ref="C39:C40"/>
    <mergeCell ref="N18:N20"/>
    <mergeCell ref="G51:G53"/>
    <mergeCell ref="F45:F47"/>
    <mergeCell ref="G63:G65"/>
    <mergeCell ref="G45:G47"/>
    <mergeCell ref="F54:F56"/>
    <mergeCell ref="G54:G56"/>
    <mergeCell ref="I51:I53"/>
    <mergeCell ref="H54:H55"/>
    <mergeCell ref="I54:I56"/>
    <mergeCell ref="C18:C19"/>
    <mergeCell ref="C33:C34"/>
    <mergeCell ref="C36:C37"/>
    <mergeCell ref="H36:H37"/>
    <mergeCell ref="I36:I38"/>
    <mergeCell ref="C21:C22"/>
    <mergeCell ref="C69:C70"/>
    <mergeCell ref="C72:C73"/>
    <mergeCell ref="I106:N108"/>
    <mergeCell ref="K104:L104"/>
    <mergeCell ref="C101:H102"/>
    <mergeCell ref="N93:N95"/>
    <mergeCell ref="D90:E92"/>
    <mergeCell ref="F90:F92"/>
    <mergeCell ref="G90:G92"/>
    <mergeCell ref="N90:N92"/>
    <mergeCell ref="D93:E95"/>
    <mergeCell ref="F93:F95"/>
    <mergeCell ref="G93:G95"/>
    <mergeCell ref="K101:L101"/>
    <mergeCell ref="K102:L102"/>
    <mergeCell ref="K103:L103"/>
    <mergeCell ref="N96:N98"/>
    <mergeCell ref="D96:E98"/>
    <mergeCell ref="F96:F98"/>
    <mergeCell ref="G96:G98"/>
    <mergeCell ref="C93:C94"/>
    <mergeCell ref="H93:H94"/>
    <mergeCell ref="I93:I95"/>
    <mergeCell ref="N81:N83"/>
    <mergeCell ref="N66:N68"/>
    <mergeCell ref="G66:G68"/>
    <mergeCell ref="N24:N26"/>
    <mergeCell ref="D21:E23"/>
    <mergeCell ref="F21:F23"/>
    <mergeCell ref="G21:G23"/>
    <mergeCell ref="N30:N32"/>
    <mergeCell ref="N27:N29"/>
    <mergeCell ref="B30:B32"/>
    <mergeCell ref="B33:B35"/>
    <mergeCell ref="B36:B38"/>
    <mergeCell ref="B39:B41"/>
    <mergeCell ref="B42:B44"/>
    <mergeCell ref="B45:B47"/>
    <mergeCell ref="B48:B50"/>
    <mergeCell ref="B51:B53"/>
    <mergeCell ref="D66:E68"/>
    <mergeCell ref="F66:F68"/>
    <mergeCell ref="D51:E53"/>
    <mergeCell ref="D36:E38"/>
    <mergeCell ref="F36:F38"/>
    <mergeCell ref="C51:C52"/>
    <mergeCell ref="C54:C55"/>
    <mergeCell ref="C57:C58"/>
    <mergeCell ref="C2:D2"/>
    <mergeCell ref="B54:B56"/>
    <mergeCell ref="B84:B86"/>
    <mergeCell ref="B87:B89"/>
    <mergeCell ref="B90:B92"/>
    <mergeCell ref="B93:B95"/>
    <mergeCell ref="B96:B98"/>
    <mergeCell ref="B57:B59"/>
    <mergeCell ref="B60:B62"/>
    <mergeCell ref="B63:B65"/>
    <mergeCell ref="B66:B68"/>
    <mergeCell ref="B69:B71"/>
    <mergeCell ref="B72:B74"/>
    <mergeCell ref="B75:B77"/>
    <mergeCell ref="B78:B80"/>
    <mergeCell ref="B81:B83"/>
    <mergeCell ref="B6:B8"/>
    <mergeCell ref="B9:B11"/>
    <mergeCell ref="B12:B14"/>
    <mergeCell ref="B15:B17"/>
    <mergeCell ref="B18:B20"/>
    <mergeCell ref="B21:B23"/>
    <mergeCell ref="B24:B26"/>
    <mergeCell ref="B27:B29"/>
  </mergeCells>
  <conditionalFormatting sqref="I6">
    <cfRule type="cellIs" dxfId="20" priority="203" operator="equal">
      <formula>"Using old form"</formula>
    </cfRule>
  </conditionalFormatting>
  <conditionalFormatting sqref="I6">
    <cfRule type="expression" dxfId="19" priority="158">
      <formula>ISTEXT(I6)</formula>
    </cfRule>
  </conditionalFormatting>
  <conditionalFormatting sqref="N6">
    <cfRule type="expression" dxfId="18" priority="157">
      <formula>ISTEXT($N6)</formula>
    </cfRule>
  </conditionalFormatting>
  <conditionalFormatting sqref="I9 I12 I15 I18 I21 I24 I27 I30 I33 I36 I39 I42 I45 I48 I51 I54 I57 I60 I63 I66 I69 I72 I75 I78 I81 I84 I87 I90 I93 I96">
    <cfRule type="cellIs" dxfId="17" priority="3" operator="equal">
      <formula>"Using old form"</formula>
    </cfRule>
  </conditionalFormatting>
  <conditionalFormatting sqref="I9 I12 I15 I18 I21 I24 I27 I30 I33 I36 I39 I42 I45 I48 I51 I54 I57 I60 I63 I66 I69 I72 I75 I78 I81 I84 I87 I90 I93 I96">
    <cfRule type="expression" dxfId="16" priority="2">
      <formula>ISTEXT(I9)</formula>
    </cfRule>
  </conditionalFormatting>
  <conditionalFormatting sqref="N9 N12 N15 N18 N21 N24 N27 N30 N33 N36 N39 N42 N45 N48 N51 N54 N57 N60 N63 N66 N69 N72 N75 N78 N81 N84 N87 N90 N93 N96">
    <cfRule type="expression" dxfId="15" priority="1">
      <formula>ISTEXT($N9)</formula>
    </cfRule>
  </conditionalFormatting>
  <dataValidations xWindow="615" yWindow="399" count="10">
    <dataValidation type="textLength" operator="equal" allowBlank="1" showInputMessage="1" showErrorMessage="1" errorTitle="GL Account format" error="Please make sure you entered the GL account correctly." sqref="P101" xr:uid="{00000000-0002-0000-0000-000000000000}">
      <formula1>25</formula1>
    </dataValidation>
    <dataValidation type="list" allowBlank="1" showInputMessage="1" showErrorMessage="1" sqref="N1" xr:uid="{00000000-0002-0000-0000-000001000000}">
      <formula1>"2017-2018,2018-2019,2019-2020,2020-2021,2021-2022,2022-2023,2023-2024,2024-2025,2025-2026,2026-2027,2027-2028"</formula1>
    </dataValidation>
    <dataValidation allowBlank="1" showInputMessage="1" showErrorMessage="1" promptTitle="Calculated Field" prompt="This is a calculated field. It will automatically adjust when you enter amounts below." sqref="N101" xr:uid="{00000000-0002-0000-0000-000002000000}"/>
    <dataValidation type="textLength" operator="equal" allowBlank="1" showInputMessage="1" showErrorMessage="1" errorTitle="GL Account format" error="Please make sure you entered the GL account correctly." promptTitle="GL Account Format" prompt="00-00-000000-000000-00000" sqref="K101:K104" xr:uid="{00000000-0002-0000-0000-000003000000}">
      <formula1>25</formula1>
    </dataValidation>
    <dataValidation type="custom" allowBlank="1" showInputMessage="1" showErrorMessage="1" errorTitle="Exceeds limit" error="Amount exceeds limit of $10 with receipt." sqref="J7:J8 J10:J11 J13:J14 J16:J17 J19:J20 J22:J23 J25:J26 J28:J29 J31:J32 J34:J35 J37:J38 J40:J41 J43:J44 J46:J47 J49:J50 J52:J53 J55:J56 J58:J59 J61:J62 J64:J65 J67:J68 J70:J71 J73:J74 J76:J77 J79:J80 J82:J83 J85:J86 J88:J89 J91:J92 J94:J95 J97:J98" xr:uid="{00000000-0002-0000-0000-000004000000}">
      <formula1>SUM(J7)&lt;=10</formula1>
    </dataValidation>
    <dataValidation type="custom" allowBlank="1" showInputMessage="1" showErrorMessage="1" errorTitle="Exceed limit" error="Amount exceeds limit of $10" sqref="K6 K9 K12 K15 K18 K21 K24 K27 K30 K33 K36 K39 K42 K45 K48 K51 K54 K57 K60 K63 K66 K69 K72 K75 K78 K81 K84 K87 K90 K93 K96" xr:uid="{00000000-0002-0000-0000-000005000000}">
      <formula1>SUM(K6)&lt;=10</formula1>
    </dataValidation>
    <dataValidation type="custom" allowBlank="1" showInputMessage="1" showErrorMessage="1" errorTitle="Exceeds limit" error="Amount exceeds limit of $10." sqref="J6 J9 J12 J15 J18 J21 J24 J27 J30 J33 J36 J39 J42 J45 J48 J51 J54 J57 J60 J63 J66 J69 J72 J75 J78 J81 J84 J87 J90 J93 J96" xr:uid="{00000000-0002-0000-0000-000006000000}">
      <formula1>SUM(J6)&lt;=10</formula1>
    </dataValidation>
    <dataValidation type="custom" allowBlank="1" showInputMessage="1" showErrorMessage="1" errorTitle="Exceed limit" error="Amount exceeds limit of $17.50." sqref="K7 K10 K13 K16 K19 K22 K25 K28 K31 K34 K37 K40 K43 K46 K49 K52 K55 K58 K61 K64 K67 K70 K73 K76 K79 K82 K85 K88 K91 K94 K97" xr:uid="{00000000-0002-0000-0000-000007000000}">
      <formula1>SUM(K7)&lt;=17.5</formula1>
    </dataValidation>
    <dataValidation type="custom" allowBlank="1" showInputMessage="1" showErrorMessage="1" errorTitle="Exceed limit" error="Amount exceeds limit of $35." sqref="K8 K11 K14 K17 K20 K23 K26 K29 K32 K35 K38 K41 K44 K47 K50 K53 K56 K59 K62 K65 K68 K71 K74 K77 K80 K83 K86 K89 K92 K95 K98" xr:uid="{00000000-0002-0000-0000-000008000000}">
      <formula1>SUM(K8)&lt;=35</formula1>
    </dataValidation>
    <dataValidation allowBlank="1" showInputMessage="1" showErrorMessage="1" promptTitle="For Hotels:" prompt="Enter other charges separately." sqref="L6:L98" xr:uid="{00000000-0002-0000-0000-000009000000}"/>
  </dataValidations>
  <printOptions horizontalCentered="1"/>
  <pageMargins left="0.5" right="0.5" top="0.5" bottom="0.65" header="0.3" footer="0.2"/>
  <pageSetup scale="75" fitToWidth="0" fitToHeight="0" orientation="landscape" horizontalDpi="4294967295" verticalDpi="4294967295" r:id="rId1"/>
  <headerFooter alignWithMargins="0">
    <oddHeader>&amp;L&amp;"Calibri,Bold"Contra Costa Community College District&amp;C&amp;"Calibri,Bold"Expense Claim&amp;R&amp;"-,Bold"Voucher no.&amp;"-,Regular" _______________</oddHeader>
    <oddFooter>&amp;R&amp;9&amp;D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print="0" autoFill="0" autoLine="0" autoPict="0" macro="[0]!Page2">
                <anchor>
                  <from>
                    <xdr:col>10</xdr:col>
                    <xdr:colOff>640080</xdr:colOff>
                    <xdr:row>0</xdr:row>
                    <xdr:rowOff>144780</xdr:rowOff>
                  </from>
                  <to>
                    <xdr:col>11</xdr:col>
                    <xdr:colOff>601980</xdr:colOff>
                    <xdr:row>0</xdr:row>
                    <xdr:rowOff>419100</xdr:rowOff>
                  </to>
                </anchor>
              </controlPr>
            </control>
          </mc:Choice>
        </mc:AlternateContent>
        <mc:AlternateContent xmlns:mc="http://schemas.openxmlformats.org/markup-compatibility/2006">
          <mc:Choice Requires="x14">
            <control shapeId="1027" r:id="rId5" name="Option Button 3">
              <controlPr defaultSize="0" print="0" autoFill="0" autoLine="0" autoPict="0" macro="[0]!Page1">
                <anchor>
                  <from>
                    <xdr:col>9</xdr:col>
                    <xdr:colOff>579120</xdr:colOff>
                    <xdr:row>0</xdr:row>
                    <xdr:rowOff>152400</xdr:rowOff>
                  </from>
                  <to>
                    <xdr:col>10</xdr:col>
                    <xdr:colOff>617220</xdr:colOff>
                    <xdr:row>0</xdr:row>
                    <xdr:rowOff>426720</xdr:rowOff>
                  </to>
                </anchor>
              </controlPr>
            </control>
          </mc:Choice>
        </mc:AlternateContent>
        <mc:AlternateContent xmlns:mc="http://schemas.openxmlformats.org/markup-compatibility/2006">
          <mc:Choice Requires="x14">
            <control shapeId="1028" r:id="rId6" name="Option Button 4">
              <controlPr defaultSize="0" print="0" autoFill="0" autoLine="0" autoPict="0" macro="[0]!Page3">
                <anchor>
                  <from>
                    <xdr:col>11</xdr:col>
                    <xdr:colOff>617220</xdr:colOff>
                    <xdr:row>0</xdr:row>
                    <xdr:rowOff>160020</xdr:rowOff>
                  </from>
                  <to>
                    <xdr:col>11</xdr:col>
                    <xdr:colOff>1257300</xdr:colOff>
                    <xdr:row>0</xdr:row>
                    <xdr:rowOff>441960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
  <sheetViews>
    <sheetView workbookViewId="0"/>
  </sheetViews>
  <sheetFormatPr defaultColWidth="9.109375" defaultRowHeight="14.4" x14ac:dyDescent="0.3"/>
  <cols>
    <col min="1" max="1" width="15.88671875" bestFit="1" customWidth="1"/>
    <col min="2" max="2" width="81.88671875" bestFit="1" customWidth="1"/>
  </cols>
  <sheetData>
    <row r="1" spans="1:9" x14ac:dyDescent="0.3">
      <c r="A1" s="93" t="s">
        <v>42</v>
      </c>
      <c r="B1" s="93" t="s">
        <v>43</v>
      </c>
      <c r="C1" s="1"/>
      <c r="D1" s="1"/>
      <c r="E1" s="1"/>
      <c r="F1" s="1"/>
      <c r="G1" s="1"/>
      <c r="H1" s="1"/>
      <c r="I1" s="1"/>
    </row>
    <row r="2" spans="1:9" x14ac:dyDescent="0.3">
      <c r="A2" s="1" t="s">
        <v>5</v>
      </c>
      <c r="B2" s="1" t="s">
        <v>44</v>
      </c>
      <c r="C2" s="1"/>
      <c r="D2" s="1"/>
      <c r="E2" s="1"/>
      <c r="F2" s="1"/>
      <c r="G2" s="1"/>
      <c r="H2" s="1"/>
      <c r="I2" s="1"/>
    </row>
    <row r="3" spans="1:9" x14ac:dyDescent="0.3">
      <c r="A3" s="1" t="s">
        <v>45</v>
      </c>
      <c r="B3" s="1" t="s">
        <v>46</v>
      </c>
      <c r="C3" s="1"/>
      <c r="D3" s="1"/>
      <c r="E3" s="1"/>
      <c r="F3" s="1"/>
      <c r="G3" s="1"/>
      <c r="H3" s="1"/>
      <c r="I3" s="1"/>
    </row>
    <row r="4" spans="1:9" x14ac:dyDescent="0.3">
      <c r="A4" s="1" t="s">
        <v>17</v>
      </c>
      <c r="B4" s="1" t="s">
        <v>47</v>
      </c>
      <c r="C4" s="1"/>
      <c r="D4" s="1"/>
      <c r="E4" s="1"/>
      <c r="F4" s="1"/>
      <c r="G4" s="1"/>
      <c r="H4" s="1"/>
      <c r="I4" s="1"/>
    </row>
    <row r="5" spans="1:9" x14ac:dyDescent="0.3">
      <c r="A5" s="1" t="s">
        <v>18</v>
      </c>
      <c r="B5" s="1" t="s">
        <v>47</v>
      </c>
      <c r="C5" s="1"/>
      <c r="D5" s="1"/>
      <c r="E5" s="1"/>
      <c r="F5" s="1"/>
      <c r="G5" s="1"/>
      <c r="H5" s="1"/>
      <c r="I5" s="1"/>
    </row>
    <row r="6" spans="1:9" x14ac:dyDescent="0.3">
      <c r="A6" s="1" t="s">
        <v>19</v>
      </c>
      <c r="B6" s="1" t="s">
        <v>47</v>
      </c>
      <c r="C6" s="1"/>
      <c r="D6" s="1"/>
      <c r="E6" s="1"/>
      <c r="F6" s="1"/>
      <c r="G6" s="1"/>
      <c r="H6" s="1"/>
      <c r="I6" s="1"/>
    </row>
    <row r="7" spans="1:9" x14ac:dyDescent="0.3">
      <c r="A7" s="1" t="s">
        <v>48</v>
      </c>
      <c r="B7" s="1" t="s">
        <v>49</v>
      </c>
      <c r="C7" s="1"/>
      <c r="D7" s="1"/>
      <c r="E7" s="1"/>
      <c r="F7" s="1"/>
      <c r="G7" s="1"/>
      <c r="H7" s="1"/>
      <c r="I7"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9"/>
  <sheetViews>
    <sheetView workbookViewId="0">
      <selection activeCell="A5" sqref="A5"/>
    </sheetView>
  </sheetViews>
  <sheetFormatPr defaultRowHeight="14.4" x14ac:dyDescent="0.3"/>
  <cols>
    <col min="1" max="1" width="26" bestFit="1" customWidth="1"/>
    <col min="2" max="7" width="7" customWidth="1"/>
    <col min="8" max="8" width="3" customWidth="1"/>
    <col min="9" max="9" width="47.44140625" customWidth="1"/>
  </cols>
  <sheetData>
    <row r="1" spans="1:9" x14ac:dyDescent="0.3">
      <c r="A1" s="3" t="s">
        <v>50</v>
      </c>
    </row>
    <row r="2" spans="1:9" x14ac:dyDescent="0.3">
      <c r="A2" s="105" t="s">
        <v>51</v>
      </c>
      <c r="B2" s="159" t="s">
        <v>52</v>
      </c>
      <c r="C2" s="160"/>
      <c r="D2" s="160"/>
      <c r="E2" s="160"/>
      <c r="F2" s="160"/>
      <c r="G2" s="161"/>
      <c r="I2" s="116"/>
    </row>
    <row r="3" spans="1:9" x14ac:dyDescent="0.3">
      <c r="A3" s="98"/>
      <c r="B3" s="103" t="s">
        <v>53</v>
      </c>
      <c r="C3" s="97" t="s">
        <v>54</v>
      </c>
      <c r="D3" s="97" t="s">
        <v>55</v>
      </c>
      <c r="E3" s="100" t="s">
        <v>56</v>
      </c>
      <c r="F3" s="97" t="s">
        <v>57</v>
      </c>
      <c r="G3" s="97" t="s">
        <v>58</v>
      </c>
      <c r="I3" s="117" t="s">
        <v>59</v>
      </c>
    </row>
    <row r="4" spans="1:9" x14ac:dyDescent="0.3">
      <c r="A4" s="107" t="s">
        <v>60</v>
      </c>
      <c r="B4" s="106" t="s">
        <v>61</v>
      </c>
      <c r="C4" s="106">
        <v>45</v>
      </c>
      <c r="D4" s="106">
        <v>28</v>
      </c>
      <c r="E4" s="106">
        <v>31</v>
      </c>
      <c r="F4" s="106">
        <v>17</v>
      </c>
      <c r="G4" s="108">
        <v>39</v>
      </c>
      <c r="I4" s="118" t="s">
        <v>62</v>
      </c>
    </row>
    <row r="5" spans="1:9" x14ac:dyDescent="0.3">
      <c r="A5" s="109" t="s">
        <v>63</v>
      </c>
      <c r="B5" s="106">
        <v>45</v>
      </c>
      <c r="C5" s="106" t="s">
        <v>61</v>
      </c>
      <c r="D5" s="106">
        <v>21</v>
      </c>
      <c r="E5" s="106">
        <v>17</v>
      </c>
      <c r="F5" s="106">
        <v>32</v>
      </c>
      <c r="G5" s="108">
        <v>42</v>
      </c>
      <c r="I5" s="118" t="s">
        <v>64</v>
      </c>
    </row>
    <row r="6" spans="1:9" x14ac:dyDescent="0.3">
      <c r="A6" s="109" t="s">
        <v>65</v>
      </c>
      <c r="B6" s="106">
        <v>28</v>
      </c>
      <c r="C6" s="106">
        <v>21</v>
      </c>
      <c r="D6" s="106" t="s">
        <v>61</v>
      </c>
      <c r="E6" s="106">
        <v>7</v>
      </c>
      <c r="F6" s="106">
        <v>16</v>
      </c>
      <c r="G6" s="108">
        <v>23</v>
      </c>
      <c r="I6" s="118" t="s">
        <v>66</v>
      </c>
    </row>
    <row r="7" spans="1:9" x14ac:dyDescent="0.3">
      <c r="A7" s="109" t="s">
        <v>67</v>
      </c>
      <c r="B7" s="106">
        <v>31</v>
      </c>
      <c r="C7" s="106">
        <v>17</v>
      </c>
      <c r="D7" s="106">
        <v>7</v>
      </c>
      <c r="E7" s="106" t="s">
        <v>61</v>
      </c>
      <c r="F7" s="106">
        <v>18</v>
      </c>
      <c r="G7" s="108">
        <v>28</v>
      </c>
      <c r="I7" s="118" t="s">
        <v>68</v>
      </c>
    </row>
    <row r="8" spans="1:9" s="96" customFormat="1" x14ac:dyDescent="0.3">
      <c r="A8" s="109" t="s">
        <v>69</v>
      </c>
      <c r="B8" s="106">
        <v>17</v>
      </c>
      <c r="C8" s="106">
        <v>32</v>
      </c>
      <c r="D8" s="106">
        <v>16</v>
      </c>
      <c r="E8" s="106">
        <v>18</v>
      </c>
      <c r="F8" s="106" t="s">
        <v>61</v>
      </c>
      <c r="G8" s="108">
        <v>36</v>
      </c>
      <c r="I8" s="44" t="s">
        <v>70</v>
      </c>
    </row>
    <row r="9" spans="1:9" x14ac:dyDescent="0.3">
      <c r="A9" s="107" t="s">
        <v>71</v>
      </c>
      <c r="B9" s="106">
        <v>39</v>
      </c>
      <c r="C9" s="106">
        <v>42</v>
      </c>
      <c r="D9" s="106">
        <v>23</v>
      </c>
      <c r="E9" s="106">
        <v>28</v>
      </c>
      <c r="F9" s="106">
        <v>36</v>
      </c>
      <c r="G9" s="108" t="s">
        <v>61</v>
      </c>
      <c r="I9" s="118" t="s">
        <v>72</v>
      </c>
    </row>
  </sheetData>
  <sheetProtection algorithmName="SHA-512" hashValue="DrQNwcvjmMttyaxj3RUpJvW/h0shKXgS93FQiCIhE6Odk7xcSXG6yDMWjo7IvaEcZyhpV2fMWfs/DIjWJDeDEw==" saltValue="FUxY0gJtQ04ONyqe5f3zLg==" spinCount="100000" sheet="1" objects="1" scenarios="1"/>
  <sortState ref="A4:G9">
    <sortCondition ref="A4:A9"/>
  </sortState>
  <mergeCells count="1">
    <mergeCell ref="B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6600"/>
  </sheetPr>
  <dimension ref="A1:B12"/>
  <sheetViews>
    <sheetView workbookViewId="0">
      <selection activeCell="D28" sqref="D28"/>
    </sheetView>
  </sheetViews>
  <sheetFormatPr defaultColWidth="9.109375" defaultRowHeight="15.6" x14ac:dyDescent="0.3"/>
  <cols>
    <col min="1" max="1" width="4.5546875" style="62" customWidth="1"/>
    <col min="2" max="2" width="118.5546875" style="63" bestFit="1" customWidth="1"/>
    <col min="3" max="16384" width="9.109375" style="63"/>
  </cols>
  <sheetData>
    <row r="1" spans="1:2" ht="18" customHeight="1" x14ac:dyDescent="0.3">
      <c r="B1" s="73" t="s">
        <v>73</v>
      </c>
    </row>
    <row r="2" spans="1:2" ht="18" customHeight="1" x14ac:dyDescent="0.3"/>
    <row r="3" spans="1:2" ht="18" customHeight="1" x14ac:dyDescent="0.3">
      <c r="A3" s="65" t="s">
        <v>74</v>
      </c>
      <c r="B3" s="71" t="s">
        <v>75</v>
      </c>
    </row>
    <row r="4" spans="1:2" ht="18" customHeight="1" x14ac:dyDescent="0.3">
      <c r="A4" s="65" t="s">
        <v>74</v>
      </c>
      <c r="B4" s="71" t="s">
        <v>76</v>
      </c>
    </row>
    <row r="5" spans="1:2" ht="18" customHeight="1" x14ac:dyDescent="0.3">
      <c r="A5" s="65" t="s">
        <v>74</v>
      </c>
      <c r="B5" s="71" t="s">
        <v>77</v>
      </c>
    </row>
    <row r="6" spans="1:2" ht="18" customHeight="1" x14ac:dyDescent="0.3">
      <c r="A6" s="65" t="s">
        <v>74</v>
      </c>
      <c r="B6" s="71" t="s">
        <v>78</v>
      </c>
    </row>
    <row r="7" spans="1:2" ht="18" customHeight="1" x14ac:dyDescent="0.3">
      <c r="A7" s="65" t="s">
        <v>74</v>
      </c>
      <c r="B7" s="71" t="s">
        <v>79</v>
      </c>
    </row>
    <row r="8" spans="1:2" ht="18" customHeight="1" x14ac:dyDescent="0.3">
      <c r="A8" s="65" t="s">
        <v>74</v>
      </c>
      <c r="B8" s="71" t="s">
        <v>80</v>
      </c>
    </row>
    <row r="9" spans="1:2" ht="18" customHeight="1" x14ac:dyDescent="0.3"/>
    <row r="10" spans="1:2" ht="18" customHeight="1" x14ac:dyDescent="0.3">
      <c r="A10" s="65" t="s">
        <v>81</v>
      </c>
      <c r="B10" s="72" t="s">
        <v>82</v>
      </c>
    </row>
    <row r="11" spans="1:2" x14ac:dyDescent="0.3">
      <c r="B11" s="61" t="s">
        <v>83</v>
      </c>
    </row>
    <row r="12" spans="1:2" x14ac:dyDescent="0.3">
      <c r="B12" s="64"/>
    </row>
  </sheetData>
  <sheetProtection algorithmName="SHA-512" hashValue="5pOx5dgxZRu0dPFSor7Q7Lw5RUJWaf/GavOLTw0xe0RkE5gbH0aXgl88vHgLW6JFf6RmohNrC0O2pKVk2UZrlw==" saltValue="LosP9mTaJGqdNRrim4JrtQ==" spinCount="100000" sheet="1" objects="1" scenarios="1"/>
  <hyperlinks>
    <hyperlink ref="B11" r:id="rId1" xr:uid="{00000000-0004-0000-0300-000000000000}"/>
  </hyperlinks>
  <pageMargins left="0.7" right="0.7" top="0.75" bottom="0.75" header="0.3" footer="0.3"/>
  <pageSetup orientation="portrait" horizontalDpi="4294967295" verticalDpi="4294967295"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M36"/>
  <sheetViews>
    <sheetView workbookViewId="0">
      <selection activeCell="H27" sqref="H27"/>
    </sheetView>
  </sheetViews>
  <sheetFormatPr defaultColWidth="9.109375" defaultRowHeight="14.4" x14ac:dyDescent="0.3"/>
  <cols>
    <col min="1" max="1" width="9.88671875" customWidth="1"/>
    <col min="2" max="2" width="6.33203125" customWidth="1"/>
    <col min="3" max="3" width="11.6640625" customWidth="1"/>
    <col min="4" max="4" width="13.109375" customWidth="1"/>
    <col min="5" max="5" width="11" customWidth="1"/>
    <col min="6" max="6" width="13.6640625" bestFit="1" customWidth="1"/>
    <col min="7" max="7" width="8.44140625" customWidth="1"/>
    <col min="8" max="8" width="9.88671875" customWidth="1"/>
    <col min="9" max="9" width="13.44140625" bestFit="1" customWidth="1"/>
    <col min="10" max="10" width="8.6640625" bestFit="1" customWidth="1"/>
    <col min="11" max="11" width="21.6640625" bestFit="1" customWidth="1"/>
    <col min="12" max="12" width="12.109375" bestFit="1" customWidth="1"/>
    <col min="13" max="13" width="11.6640625" customWidth="1"/>
  </cols>
  <sheetData>
    <row r="1" spans="1:13" ht="15.6" x14ac:dyDescent="0.3">
      <c r="A1" s="3" t="s">
        <v>0</v>
      </c>
      <c r="B1" s="166" t="s">
        <v>84</v>
      </c>
      <c r="C1" s="166"/>
      <c r="D1" s="166"/>
      <c r="E1" s="166"/>
      <c r="F1" s="3" t="s">
        <v>1</v>
      </c>
      <c r="G1" s="167">
        <v>1234567</v>
      </c>
      <c r="H1" s="167"/>
      <c r="I1" s="4"/>
      <c r="J1" s="4"/>
      <c r="K1" s="7"/>
      <c r="L1" s="5" t="s">
        <v>2</v>
      </c>
      <c r="M1" s="6" t="s">
        <v>85</v>
      </c>
    </row>
    <row r="2" spans="1:13" ht="15.6" x14ac:dyDescent="0.3">
      <c r="A2" s="3" t="s">
        <v>4</v>
      </c>
      <c r="B2" s="74"/>
      <c r="C2" s="166" t="s">
        <v>68</v>
      </c>
      <c r="D2" s="166"/>
      <c r="E2" s="166"/>
      <c r="F2" s="166"/>
      <c r="G2" s="166"/>
      <c r="H2" s="166"/>
      <c r="I2" s="4"/>
      <c r="J2" s="4"/>
      <c r="K2" s="7"/>
      <c r="L2" s="5"/>
      <c r="M2" s="6"/>
    </row>
    <row r="3" spans="1:13" ht="15.6" x14ac:dyDescent="0.3">
      <c r="A3" s="3"/>
      <c r="B3" s="69"/>
      <c r="C3" s="69"/>
      <c r="D3" s="69"/>
      <c r="E3" s="69"/>
      <c r="F3" s="9"/>
      <c r="G3" s="75"/>
      <c r="H3" s="4"/>
      <c r="I3" s="4"/>
      <c r="J3" s="4"/>
      <c r="K3" s="7"/>
      <c r="L3" s="5"/>
      <c r="M3" s="6"/>
    </row>
    <row r="4" spans="1:13" x14ac:dyDescent="0.3">
      <c r="A4" s="11"/>
      <c r="B4" s="12"/>
      <c r="C4" s="13"/>
      <c r="D4" s="76"/>
      <c r="E4" s="151" t="s">
        <v>6</v>
      </c>
      <c r="F4" s="152"/>
      <c r="G4" s="152"/>
      <c r="H4" s="153"/>
      <c r="I4" s="14"/>
      <c r="J4" s="15"/>
      <c r="K4" s="151" t="s">
        <v>7</v>
      </c>
      <c r="L4" s="153"/>
      <c r="M4" s="11"/>
    </row>
    <row r="5" spans="1:13" ht="28.8" x14ac:dyDescent="0.3">
      <c r="A5" s="16" t="s">
        <v>5</v>
      </c>
      <c r="B5" s="162" t="s">
        <v>86</v>
      </c>
      <c r="C5" s="163"/>
      <c r="D5" s="155"/>
      <c r="E5" s="17" t="s">
        <v>10</v>
      </c>
      <c r="F5" s="17" t="s">
        <v>11</v>
      </c>
      <c r="G5" s="18" t="s">
        <v>12</v>
      </c>
      <c r="H5" s="18" t="s">
        <v>87</v>
      </c>
      <c r="I5" s="154" t="s">
        <v>14</v>
      </c>
      <c r="J5" s="155"/>
      <c r="K5" s="17" t="s">
        <v>15</v>
      </c>
      <c r="L5" s="17" t="s">
        <v>13</v>
      </c>
      <c r="M5" s="16" t="s">
        <v>16</v>
      </c>
    </row>
    <row r="6" spans="1:13" x14ac:dyDescent="0.3">
      <c r="A6" s="77">
        <v>43446</v>
      </c>
      <c r="B6" s="168" t="s">
        <v>88</v>
      </c>
      <c r="C6" s="169"/>
      <c r="D6" s="170"/>
      <c r="E6" s="177" t="s">
        <v>89</v>
      </c>
      <c r="F6" s="177" t="s">
        <v>90</v>
      </c>
      <c r="G6" s="78">
        <v>14</v>
      </c>
      <c r="H6" s="180">
        <v>7.63</v>
      </c>
      <c r="I6" s="19" t="s">
        <v>17</v>
      </c>
      <c r="J6" s="79"/>
      <c r="K6" s="80" t="s">
        <v>91</v>
      </c>
      <c r="L6" s="79">
        <v>379</v>
      </c>
      <c r="M6" s="183">
        <v>411.63</v>
      </c>
    </row>
    <row r="7" spans="1:13" x14ac:dyDescent="0.3">
      <c r="A7" s="164" t="s">
        <v>92</v>
      </c>
      <c r="B7" s="171"/>
      <c r="C7" s="172"/>
      <c r="D7" s="173"/>
      <c r="E7" s="178"/>
      <c r="F7" s="178"/>
      <c r="G7" s="22" t="s">
        <v>93</v>
      </c>
      <c r="H7" s="181"/>
      <c r="I7" s="23" t="s">
        <v>18</v>
      </c>
      <c r="J7" s="81"/>
      <c r="K7" s="82" t="s">
        <v>94</v>
      </c>
      <c r="L7" s="81">
        <v>15</v>
      </c>
      <c r="M7" s="184"/>
    </row>
    <row r="8" spans="1:13" ht="15" thickBot="1" x14ac:dyDescent="0.35">
      <c r="A8" s="165"/>
      <c r="B8" s="174"/>
      <c r="C8" s="175"/>
      <c r="D8" s="176"/>
      <c r="E8" s="179"/>
      <c r="F8" s="179"/>
      <c r="G8" s="26"/>
      <c r="H8" s="182"/>
      <c r="I8" s="27" t="s">
        <v>19</v>
      </c>
      <c r="J8" s="83"/>
      <c r="K8" s="84" t="s">
        <v>95</v>
      </c>
      <c r="L8" s="83">
        <v>10</v>
      </c>
      <c r="M8" s="185"/>
    </row>
    <row r="9" spans="1:13" x14ac:dyDescent="0.3">
      <c r="A9" s="77">
        <v>43446</v>
      </c>
      <c r="B9" s="168" t="s">
        <v>88</v>
      </c>
      <c r="C9" s="169"/>
      <c r="D9" s="170"/>
      <c r="E9" s="177"/>
      <c r="F9" s="177"/>
      <c r="G9" s="78"/>
      <c r="H9" s="187">
        <v>0</v>
      </c>
      <c r="I9" s="33" t="s">
        <v>17</v>
      </c>
      <c r="J9" s="85"/>
      <c r="K9" s="86" t="s">
        <v>96</v>
      </c>
      <c r="L9" s="85">
        <v>15</v>
      </c>
      <c r="M9" s="186">
        <v>56</v>
      </c>
    </row>
    <row r="10" spans="1:13" x14ac:dyDescent="0.3">
      <c r="A10" s="164" t="s">
        <v>92</v>
      </c>
      <c r="B10" s="171"/>
      <c r="C10" s="172"/>
      <c r="D10" s="173"/>
      <c r="E10" s="178"/>
      <c r="F10" s="178"/>
      <c r="G10" s="22" t="s">
        <v>97</v>
      </c>
      <c r="H10" s="181"/>
      <c r="I10" s="23" t="s">
        <v>18</v>
      </c>
      <c r="J10" s="81"/>
      <c r="K10" s="82" t="s">
        <v>94</v>
      </c>
      <c r="L10" s="81">
        <v>10</v>
      </c>
      <c r="M10" s="184"/>
    </row>
    <row r="11" spans="1:13" ht="15" thickBot="1" x14ac:dyDescent="0.35">
      <c r="A11" s="165"/>
      <c r="B11" s="174"/>
      <c r="C11" s="175"/>
      <c r="D11" s="176"/>
      <c r="E11" s="179"/>
      <c r="F11" s="179"/>
      <c r="G11" s="26"/>
      <c r="H11" s="182"/>
      <c r="I11" s="27" t="s">
        <v>19</v>
      </c>
      <c r="J11" s="83">
        <v>31</v>
      </c>
      <c r="K11" s="84"/>
      <c r="L11" s="83"/>
      <c r="M11" s="185"/>
    </row>
    <row r="12" spans="1:13" x14ac:dyDescent="0.3">
      <c r="A12" s="77">
        <v>43448</v>
      </c>
      <c r="B12" s="168" t="s">
        <v>88</v>
      </c>
      <c r="C12" s="169"/>
      <c r="D12" s="170"/>
      <c r="E12" s="177" t="s">
        <v>98</v>
      </c>
      <c r="F12" s="177" t="s">
        <v>89</v>
      </c>
      <c r="G12" s="78">
        <v>14</v>
      </c>
      <c r="H12" s="187">
        <v>7.63</v>
      </c>
      <c r="I12" s="33" t="s">
        <v>17</v>
      </c>
      <c r="J12" s="85"/>
      <c r="K12" s="86" t="s">
        <v>99</v>
      </c>
      <c r="L12" s="85">
        <v>349.5</v>
      </c>
      <c r="M12" s="186">
        <v>418.13</v>
      </c>
    </row>
    <row r="13" spans="1:13" x14ac:dyDescent="0.3">
      <c r="A13" s="164" t="s">
        <v>100</v>
      </c>
      <c r="B13" s="171"/>
      <c r="C13" s="172"/>
      <c r="D13" s="173"/>
      <c r="E13" s="178"/>
      <c r="F13" s="178"/>
      <c r="G13" s="22" t="s">
        <v>93</v>
      </c>
      <c r="H13" s="181"/>
      <c r="I13" s="23" t="s">
        <v>18</v>
      </c>
      <c r="J13" s="81"/>
      <c r="K13" s="82" t="s">
        <v>101</v>
      </c>
      <c r="L13" s="81">
        <v>25</v>
      </c>
      <c r="M13" s="184"/>
    </row>
    <row r="14" spans="1:13" ht="15" thickBot="1" x14ac:dyDescent="0.35">
      <c r="A14" s="165"/>
      <c r="B14" s="174"/>
      <c r="C14" s="175"/>
      <c r="D14" s="176"/>
      <c r="E14" s="179"/>
      <c r="F14" s="179"/>
      <c r="G14" s="26"/>
      <c r="H14" s="182"/>
      <c r="I14" s="27" t="s">
        <v>19</v>
      </c>
      <c r="J14" s="83"/>
      <c r="K14" s="84" t="s">
        <v>102</v>
      </c>
      <c r="L14" s="83">
        <v>36</v>
      </c>
      <c r="M14" s="185"/>
    </row>
    <row r="15" spans="1:13" x14ac:dyDescent="0.3">
      <c r="A15" s="77">
        <v>43472</v>
      </c>
      <c r="B15" s="188" t="s">
        <v>103</v>
      </c>
      <c r="C15" s="189"/>
      <c r="D15" s="190"/>
      <c r="E15" s="191" t="s">
        <v>56</v>
      </c>
      <c r="F15" s="191" t="s">
        <v>57</v>
      </c>
      <c r="G15" s="78">
        <v>34</v>
      </c>
      <c r="H15" s="187">
        <v>19.72</v>
      </c>
      <c r="I15" s="33" t="s">
        <v>17</v>
      </c>
      <c r="J15" s="85"/>
      <c r="K15" s="86" t="s">
        <v>104</v>
      </c>
      <c r="L15" s="85">
        <v>20.55</v>
      </c>
      <c r="M15" s="186">
        <v>40.269999999999996</v>
      </c>
    </row>
    <row r="16" spans="1:13" x14ac:dyDescent="0.3">
      <c r="A16" s="164" t="s">
        <v>105</v>
      </c>
      <c r="B16" s="171"/>
      <c r="C16" s="172"/>
      <c r="D16" s="173"/>
      <c r="E16" s="178"/>
      <c r="F16" s="178"/>
      <c r="G16" s="22" t="s">
        <v>106</v>
      </c>
      <c r="H16" s="181"/>
      <c r="I16" s="23" t="s">
        <v>18</v>
      </c>
      <c r="J16" s="81"/>
      <c r="K16" s="82"/>
      <c r="L16" s="81">
        <v>0</v>
      </c>
      <c r="M16" s="184"/>
    </row>
    <row r="17" spans="1:13" ht="15" thickBot="1" x14ac:dyDescent="0.35">
      <c r="A17" s="165"/>
      <c r="B17" s="174"/>
      <c r="C17" s="175"/>
      <c r="D17" s="176"/>
      <c r="E17" s="179"/>
      <c r="F17" s="179"/>
      <c r="G17" s="26"/>
      <c r="H17" s="182"/>
      <c r="I17" s="27" t="s">
        <v>19</v>
      </c>
      <c r="J17" s="83"/>
      <c r="K17" s="84"/>
      <c r="L17" s="83">
        <v>0</v>
      </c>
      <c r="M17" s="185"/>
    </row>
    <row r="18" spans="1:13" x14ac:dyDescent="0.3">
      <c r="A18" s="77">
        <v>43481</v>
      </c>
      <c r="B18" s="188" t="s">
        <v>107</v>
      </c>
      <c r="C18" s="189"/>
      <c r="D18" s="190"/>
      <c r="E18" s="191"/>
      <c r="F18" s="191"/>
      <c r="G18" s="78"/>
      <c r="H18" s="187">
        <v>0</v>
      </c>
      <c r="I18" s="33" t="s">
        <v>17</v>
      </c>
      <c r="J18" s="85"/>
      <c r="K18" s="86" t="s">
        <v>108</v>
      </c>
      <c r="L18" s="85">
        <v>40</v>
      </c>
      <c r="M18" s="186">
        <v>60</v>
      </c>
    </row>
    <row r="19" spans="1:13" x14ac:dyDescent="0.3">
      <c r="A19" s="164" t="s">
        <v>92</v>
      </c>
      <c r="B19" s="171"/>
      <c r="C19" s="172"/>
      <c r="D19" s="173"/>
      <c r="E19" s="178"/>
      <c r="F19" s="178"/>
      <c r="G19" s="22" t="s">
        <v>97</v>
      </c>
      <c r="H19" s="181"/>
      <c r="I19" s="23" t="s">
        <v>18</v>
      </c>
      <c r="J19" s="81"/>
      <c r="K19" s="82" t="s">
        <v>109</v>
      </c>
      <c r="L19" s="81">
        <v>10</v>
      </c>
      <c r="M19" s="184"/>
    </row>
    <row r="20" spans="1:13" ht="15" thickBot="1" x14ac:dyDescent="0.35">
      <c r="A20" s="165"/>
      <c r="B20" s="174"/>
      <c r="C20" s="175"/>
      <c r="D20" s="176"/>
      <c r="E20" s="179"/>
      <c r="F20" s="179"/>
      <c r="G20" s="26"/>
      <c r="H20" s="182"/>
      <c r="I20" s="27" t="s">
        <v>19</v>
      </c>
      <c r="J20" s="83"/>
      <c r="K20" s="84" t="s">
        <v>110</v>
      </c>
      <c r="L20" s="83">
        <v>10</v>
      </c>
      <c r="M20" s="185"/>
    </row>
    <row r="21" spans="1:13" x14ac:dyDescent="0.3">
      <c r="A21" s="77"/>
      <c r="B21" s="188"/>
      <c r="C21" s="189"/>
      <c r="D21" s="190"/>
      <c r="E21" s="191"/>
      <c r="F21" s="191"/>
      <c r="G21" s="78"/>
      <c r="H21" s="187">
        <v>0</v>
      </c>
      <c r="I21" s="33" t="s">
        <v>17</v>
      </c>
      <c r="J21" s="85"/>
      <c r="K21" s="86"/>
      <c r="L21" s="85">
        <v>0</v>
      </c>
      <c r="M21" s="186">
        <v>0</v>
      </c>
    </row>
    <row r="22" spans="1:13" x14ac:dyDescent="0.3">
      <c r="A22" s="164" t="s">
        <v>97</v>
      </c>
      <c r="B22" s="171"/>
      <c r="C22" s="172"/>
      <c r="D22" s="173"/>
      <c r="E22" s="178"/>
      <c r="F22" s="178"/>
      <c r="G22" s="22" t="s">
        <v>97</v>
      </c>
      <c r="H22" s="181"/>
      <c r="I22" s="23" t="s">
        <v>18</v>
      </c>
      <c r="J22" s="81"/>
      <c r="K22" s="82"/>
      <c r="L22" s="81">
        <v>0</v>
      </c>
      <c r="M22" s="184"/>
    </row>
    <row r="23" spans="1:13" ht="15" thickBot="1" x14ac:dyDescent="0.35">
      <c r="A23" s="165"/>
      <c r="B23" s="174"/>
      <c r="C23" s="175"/>
      <c r="D23" s="176"/>
      <c r="E23" s="179"/>
      <c r="F23" s="179"/>
      <c r="G23" s="26"/>
      <c r="H23" s="182"/>
      <c r="I23" s="27" t="s">
        <v>19</v>
      </c>
      <c r="J23" s="83"/>
      <c r="K23" s="84"/>
      <c r="L23" s="83">
        <v>0</v>
      </c>
      <c r="M23" s="185"/>
    </row>
    <row r="24" spans="1:13" x14ac:dyDescent="0.3">
      <c r="A24" s="77"/>
      <c r="B24" s="188"/>
      <c r="C24" s="189"/>
      <c r="D24" s="190"/>
      <c r="E24" s="191"/>
      <c r="F24" s="191"/>
      <c r="G24" s="78"/>
      <c r="H24" s="187">
        <v>0</v>
      </c>
      <c r="I24" s="33" t="s">
        <v>17</v>
      </c>
      <c r="J24" s="85"/>
      <c r="K24" s="86"/>
      <c r="L24" s="85">
        <v>0</v>
      </c>
      <c r="M24" s="186">
        <v>0</v>
      </c>
    </row>
    <row r="25" spans="1:13" x14ac:dyDescent="0.3">
      <c r="A25" s="164" t="s">
        <v>97</v>
      </c>
      <c r="B25" s="171"/>
      <c r="C25" s="172"/>
      <c r="D25" s="173"/>
      <c r="E25" s="178"/>
      <c r="F25" s="178"/>
      <c r="G25" s="22" t="s">
        <v>97</v>
      </c>
      <c r="H25" s="181"/>
      <c r="I25" s="23" t="s">
        <v>18</v>
      </c>
      <c r="J25" s="81"/>
      <c r="K25" s="82"/>
      <c r="L25" s="81">
        <v>0</v>
      </c>
      <c r="M25" s="184"/>
    </row>
    <row r="26" spans="1:13" ht="15" thickBot="1" x14ac:dyDescent="0.35">
      <c r="A26" s="165"/>
      <c r="B26" s="174"/>
      <c r="C26" s="175"/>
      <c r="D26" s="176"/>
      <c r="E26" s="179"/>
      <c r="F26" s="179"/>
      <c r="G26" s="26"/>
      <c r="H26" s="182"/>
      <c r="I26" s="27" t="s">
        <v>19</v>
      </c>
      <c r="J26" s="83"/>
      <c r="K26" s="84"/>
      <c r="L26" s="83">
        <v>0</v>
      </c>
      <c r="M26" s="185"/>
    </row>
    <row r="27" spans="1:13" ht="15" thickBot="1" x14ac:dyDescent="0.35">
      <c r="A27" s="2"/>
      <c r="C27" s="2"/>
      <c r="E27" s="87" t="s">
        <v>111</v>
      </c>
      <c r="F27" s="46" t="s">
        <v>29</v>
      </c>
      <c r="G27" s="88">
        <v>62</v>
      </c>
      <c r="H27" s="89">
        <v>34.979999999999997</v>
      </c>
      <c r="I27" s="46" t="s">
        <v>29</v>
      </c>
      <c r="J27" s="89">
        <v>31</v>
      </c>
      <c r="K27" s="5" t="s">
        <v>30</v>
      </c>
      <c r="L27" s="89">
        <v>920.05</v>
      </c>
      <c r="M27" s="89">
        <v>986.03</v>
      </c>
    </row>
    <row r="28" spans="1:13" x14ac:dyDescent="0.3">
      <c r="H28" s="49"/>
      <c r="I28" s="2"/>
      <c r="J28" s="2"/>
      <c r="K28" s="2"/>
      <c r="L28" s="50"/>
      <c r="M28" s="50"/>
    </row>
    <row r="29" spans="1:13" x14ac:dyDescent="0.3">
      <c r="A29" s="196" t="s">
        <v>31</v>
      </c>
      <c r="B29" s="196"/>
      <c r="C29" s="196"/>
      <c r="D29" s="196"/>
      <c r="E29" s="196"/>
      <c r="F29" s="196"/>
      <c r="G29" s="196"/>
      <c r="I29" s="5" t="s">
        <v>32</v>
      </c>
      <c r="J29" s="167" t="s">
        <v>112</v>
      </c>
      <c r="K29" s="167"/>
      <c r="L29" s="5" t="s">
        <v>33</v>
      </c>
      <c r="M29" s="90">
        <v>945.76</v>
      </c>
    </row>
    <row r="30" spans="1:13" x14ac:dyDescent="0.3">
      <c r="A30" s="196"/>
      <c r="B30" s="196"/>
      <c r="C30" s="196"/>
      <c r="D30" s="196"/>
      <c r="E30" s="196"/>
      <c r="F30" s="196"/>
      <c r="G30" s="196"/>
      <c r="I30" s="5" t="s">
        <v>32</v>
      </c>
      <c r="J30" s="167" t="s">
        <v>113</v>
      </c>
      <c r="K30" s="167"/>
      <c r="L30" s="5" t="s">
        <v>33</v>
      </c>
      <c r="M30" s="90">
        <v>40.270000000000003</v>
      </c>
    </row>
    <row r="31" spans="1:13" x14ac:dyDescent="0.3">
      <c r="H31" s="56"/>
      <c r="I31" s="5" t="s">
        <v>32</v>
      </c>
      <c r="J31" s="197"/>
      <c r="K31" s="197"/>
      <c r="L31" s="5" t="s">
        <v>33</v>
      </c>
      <c r="M31" s="90">
        <v>0</v>
      </c>
    </row>
    <row r="32" spans="1:13" x14ac:dyDescent="0.3">
      <c r="A32" s="9" t="s">
        <v>34</v>
      </c>
      <c r="B32" s="7"/>
      <c r="C32" s="91"/>
      <c r="D32" s="91"/>
      <c r="E32" s="7" t="s">
        <v>35</v>
      </c>
      <c r="F32" s="91"/>
      <c r="G32" s="92"/>
      <c r="H32" s="56"/>
      <c r="I32" s="5" t="s">
        <v>32</v>
      </c>
      <c r="J32" s="197"/>
      <c r="K32" s="197"/>
      <c r="L32" s="5" t="s">
        <v>33</v>
      </c>
      <c r="M32" s="90">
        <v>0</v>
      </c>
    </row>
    <row r="33" spans="1:13" x14ac:dyDescent="0.3">
      <c r="A33" s="9" t="s">
        <v>36</v>
      </c>
      <c r="B33" s="7"/>
      <c r="E33" s="7" t="s">
        <v>35</v>
      </c>
      <c r="F33" s="91"/>
      <c r="G33" s="2"/>
      <c r="H33" s="3" t="s">
        <v>37</v>
      </c>
      <c r="I33" s="2"/>
      <c r="J33" s="2"/>
      <c r="K33" s="2"/>
      <c r="L33" s="2"/>
      <c r="M33" s="2"/>
    </row>
    <row r="34" spans="1:13" x14ac:dyDescent="0.3">
      <c r="C34" s="192" t="s">
        <v>38</v>
      </c>
      <c r="D34" s="192"/>
      <c r="E34" s="59"/>
      <c r="F34" s="60"/>
      <c r="G34" s="2"/>
      <c r="H34" s="168"/>
      <c r="I34" s="169"/>
      <c r="J34" s="169"/>
      <c r="K34" s="169"/>
      <c r="L34" s="169"/>
      <c r="M34" s="170"/>
    </row>
    <row r="35" spans="1:13" x14ac:dyDescent="0.3">
      <c r="A35" s="9" t="s">
        <v>39</v>
      </c>
      <c r="B35" s="7"/>
      <c r="C35" s="91"/>
      <c r="D35" s="91"/>
      <c r="E35" s="7" t="s">
        <v>35</v>
      </c>
      <c r="F35" s="91"/>
      <c r="G35" s="2"/>
      <c r="H35" s="171"/>
      <c r="I35" s="172"/>
      <c r="J35" s="172"/>
      <c r="K35" s="172"/>
      <c r="L35" s="172"/>
      <c r="M35" s="173"/>
    </row>
    <row r="36" spans="1:13" x14ac:dyDescent="0.3">
      <c r="C36" s="192" t="s">
        <v>40</v>
      </c>
      <c r="D36" s="192"/>
      <c r="E36" s="4"/>
      <c r="F36" s="4"/>
      <c r="G36" s="2"/>
      <c r="H36" s="193"/>
      <c r="I36" s="194"/>
      <c r="J36" s="194"/>
      <c r="K36" s="194"/>
      <c r="L36" s="194"/>
      <c r="M36" s="195"/>
    </row>
  </sheetData>
  <sheetProtection algorithmName="SHA-512" hashValue="RScqVBjSq1fl8Kac7ZgWVsz+XRmfvZUsQt8uDZEnDPj2q8dkd7E610CIqGjxajV46AdEvUsymx+YolcTQ4d6mA==" saltValue="spd5F4wK03MtTg4FDf9LhA==" spinCount="100000" sheet="1" objects="1" scenarios="1"/>
  <mergeCells count="57">
    <mergeCell ref="M15:M17"/>
    <mergeCell ref="M21:M23"/>
    <mergeCell ref="M18:M20"/>
    <mergeCell ref="C34:D34"/>
    <mergeCell ref="H34:M36"/>
    <mergeCell ref="C36:D36"/>
    <mergeCell ref="B24:D26"/>
    <mergeCell ref="E24:E26"/>
    <mergeCell ref="F24:F26"/>
    <mergeCell ref="H24:H26"/>
    <mergeCell ref="M24:M26"/>
    <mergeCell ref="A29:G30"/>
    <mergeCell ref="J29:K29"/>
    <mergeCell ref="J30:K30"/>
    <mergeCell ref="J31:K31"/>
    <mergeCell ref="J32:K32"/>
    <mergeCell ref="B15:D17"/>
    <mergeCell ref="E15:E17"/>
    <mergeCell ref="F15:F17"/>
    <mergeCell ref="H15:H17"/>
    <mergeCell ref="A25:A26"/>
    <mergeCell ref="A16:A17"/>
    <mergeCell ref="A22:A23"/>
    <mergeCell ref="B18:D20"/>
    <mergeCell ref="E18:E20"/>
    <mergeCell ref="F18:F20"/>
    <mergeCell ref="H18:H20"/>
    <mergeCell ref="A19:A20"/>
    <mergeCell ref="B21:D23"/>
    <mergeCell ref="E21:E23"/>
    <mergeCell ref="F21:F23"/>
    <mergeCell ref="H21:H23"/>
    <mergeCell ref="M6:M8"/>
    <mergeCell ref="M12:M14"/>
    <mergeCell ref="A13:A14"/>
    <mergeCell ref="B9:D11"/>
    <mergeCell ref="E9:E11"/>
    <mergeCell ref="F9:F11"/>
    <mergeCell ref="H9:H11"/>
    <mergeCell ref="M9:M11"/>
    <mergeCell ref="A10:A11"/>
    <mergeCell ref="H12:H14"/>
    <mergeCell ref="B12:D14"/>
    <mergeCell ref="E12:E14"/>
    <mergeCell ref="F12:F14"/>
    <mergeCell ref="K4:L4"/>
    <mergeCell ref="B5:D5"/>
    <mergeCell ref="I5:J5"/>
    <mergeCell ref="A7:A8"/>
    <mergeCell ref="B1:E1"/>
    <mergeCell ref="G1:H1"/>
    <mergeCell ref="C2:H2"/>
    <mergeCell ref="E4:H4"/>
    <mergeCell ref="B6:D8"/>
    <mergeCell ref="E6:E8"/>
    <mergeCell ref="F6:F8"/>
    <mergeCell ref="H6:H8"/>
  </mergeCells>
  <conditionalFormatting sqref="H6 H9 H12 H15 H18 H21 H24">
    <cfRule type="cellIs" dxfId="14" priority="15" operator="equal">
      <formula>"Using old form"</formula>
    </cfRule>
  </conditionalFormatting>
  <conditionalFormatting sqref="H9">
    <cfRule type="cellIs" dxfId="13" priority="14" operator="equal">
      <formula>"Using old form"</formula>
    </cfRule>
  </conditionalFormatting>
  <conditionalFormatting sqref="H15">
    <cfRule type="cellIs" dxfId="12" priority="13" operator="equal">
      <formula>"Using old form"</formula>
    </cfRule>
  </conditionalFormatting>
  <conditionalFormatting sqref="H18">
    <cfRule type="cellIs" dxfId="11" priority="12" operator="equal">
      <formula>"Using old form"</formula>
    </cfRule>
  </conditionalFormatting>
  <conditionalFormatting sqref="H21">
    <cfRule type="cellIs" dxfId="10" priority="11" operator="equal">
      <formula>"Using old form"</formula>
    </cfRule>
  </conditionalFormatting>
  <conditionalFormatting sqref="H24">
    <cfRule type="cellIs" dxfId="9" priority="10" operator="equal">
      <formula>"Using old form"</formula>
    </cfRule>
  </conditionalFormatting>
  <conditionalFormatting sqref="H6 H9 H12 H15 H18 H21 H24">
    <cfRule type="expression" dxfId="8" priority="9">
      <formula>ISTEXT(H6)</formula>
    </cfRule>
  </conditionalFormatting>
  <conditionalFormatting sqref="M6">
    <cfRule type="expression" dxfId="7" priority="8">
      <formula>ISTEXT($N6)</formula>
    </cfRule>
  </conditionalFormatting>
  <conditionalFormatting sqref="H12">
    <cfRule type="cellIs" dxfId="6" priority="7" operator="equal">
      <formula>"Using old form"</formula>
    </cfRule>
  </conditionalFormatting>
  <conditionalFormatting sqref="M9">
    <cfRule type="expression" dxfId="5" priority="6">
      <formula>ISTEXT($N9)</formula>
    </cfRule>
  </conditionalFormatting>
  <conditionalFormatting sqref="M12">
    <cfRule type="expression" dxfId="4" priority="5">
      <formula>ISTEXT($N12)</formula>
    </cfRule>
  </conditionalFormatting>
  <conditionalFormatting sqref="M15">
    <cfRule type="expression" dxfId="3" priority="4">
      <formula>ISTEXT($N15)</formula>
    </cfRule>
  </conditionalFormatting>
  <conditionalFormatting sqref="M21">
    <cfRule type="expression" dxfId="2" priority="2">
      <formula>ISTEXT($N21)</formula>
    </cfRule>
  </conditionalFormatting>
  <conditionalFormatting sqref="M18">
    <cfRule type="expression" dxfId="1" priority="3">
      <formula>ISTEXT($N18)</formula>
    </cfRule>
  </conditionalFormatting>
  <conditionalFormatting sqref="M24">
    <cfRule type="expression" dxfId="0" priority="1">
      <formula>ISTEXT($N24)</formula>
    </cfRule>
  </conditionalFormatting>
  <dataValidations count="9">
    <dataValidation type="list" allowBlank="1" showInputMessage="1" showErrorMessage="1" sqref="M1" xr:uid="{00000000-0002-0000-0400-000000000000}">
      <formula1>"2017-2018,2018-2019,2019-2020,2020-2021,2021-2022,2022-2023,2023-2024,2024-2025,2025-2026,2026-2027,2027-2028"</formula1>
    </dataValidation>
    <dataValidation type="custom" allowBlank="1" showInputMessage="1" showErrorMessage="1" errorTitle="Exceed limit" error="Amount exceeds limit of $17.50 with receipt." sqref="J7 J10 J13 J16 J19 J22 J25" xr:uid="{00000000-0002-0000-0400-000001000000}">
      <formula1>SUM(J7)&lt;=17.5</formula1>
    </dataValidation>
    <dataValidation type="custom" allowBlank="1" showInputMessage="1" showErrorMessage="1" errorTitle="Exceed limit" error="Amount exceeds limit of $10 with receipt." sqref="J6 J9 J12 J15 J18 J21 J24" xr:uid="{00000000-0002-0000-0400-000002000000}">
      <formula1>SUM(J6)&lt;=10</formula1>
    </dataValidation>
    <dataValidation type="custom" allowBlank="1" showInputMessage="1" showErrorMessage="1" errorTitle="Exceed limit" error="Amount exceeds limit of $35 with receipt." sqref="J8 J11 J14 J17 J20 J23 J26" xr:uid="{00000000-0002-0000-0400-000003000000}">
      <formula1>SUM(J8)&lt;=35</formula1>
    </dataValidation>
    <dataValidation type="date" allowBlank="1" showInputMessage="1" showErrorMessage="1" errorTitle="Not in Fiscal Year" error="Date is not within the current fiscal year. Please enter a a valid date." sqref="A6 A15 A18 A12 A21 A24 A9" xr:uid="{00000000-0002-0000-0400-000004000000}">
      <formula1>$F$122</formula1>
      <formula2>$G$122</formula2>
    </dataValidation>
    <dataValidation type="custom" allowBlank="1" showInputMessage="1" showErrorMessage="1" errorTitle="Exceeds limit" error="Amount exceeds limit of $10 with receipt." sqref="I6:I26" xr:uid="{00000000-0002-0000-0400-000005000000}">
      <formula1>SUM(I6)&lt;=10</formula1>
    </dataValidation>
    <dataValidation allowBlank="1" showInputMessage="1" showErrorMessage="1" promptTitle="For Hotels:" prompt="Enter total on the receipt. Do not break up by day." sqref="K6:K26" xr:uid="{00000000-0002-0000-0400-000006000000}"/>
    <dataValidation allowBlank="1" showInputMessage="1" showErrorMessage="1" promptTitle="Calculated Field" prompt="This is a calculated field. It will automatically adjust when you enter amounts below." sqref="M29" xr:uid="{00000000-0002-0000-0400-000007000000}"/>
    <dataValidation type="textLength" operator="equal" allowBlank="1" showInputMessage="1" showErrorMessage="1" errorTitle="GL Account format" error="Please make sure you entered the GL account correctly." promptTitle="GL Account Format" prompt="00-00-000000-000000-00000" sqref="J29:J32" xr:uid="{00000000-0002-0000-0400-000008000000}">
      <formula1>25</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D9575B62F3914C927F21A36065EE04" ma:contentTypeVersion="4" ma:contentTypeDescription="Create a new document." ma:contentTypeScope="" ma:versionID="11c079ec04972cb620ab6156568a3be0">
  <xsd:schema xmlns:xsd="http://www.w3.org/2001/XMLSchema" xmlns:xs="http://www.w3.org/2001/XMLSchema" xmlns:p="http://schemas.microsoft.com/office/2006/metadata/properties" xmlns:ns2="d582e305-ba0e-4b88-b8a3-a67d5c58165e" xmlns:ns3="fcd2dada-c4a3-48da-922b-cf7338b27fc5" targetNamespace="http://schemas.microsoft.com/office/2006/metadata/properties" ma:root="true" ma:fieldsID="5de4326eaa7a656d4670cb0022afb7d5" ns2:_="" ns3:_="">
    <xsd:import namespace="d582e305-ba0e-4b88-b8a3-a67d5c58165e"/>
    <xsd:import namespace="fcd2dada-c4a3-48da-922b-cf7338b27fc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82e305-ba0e-4b88-b8a3-a67d5c5816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d2dada-c4a3-48da-922b-cf7338b27fc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F6E5D-AF22-4B96-8051-43FC9A287B28}">
  <ds:schemaRefs>
    <ds:schemaRef ds:uri="http://purl.org/dc/elements/1.1/"/>
    <ds:schemaRef ds:uri="http://purl.org/dc/dcmityp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fcd2dada-c4a3-48da-922b-cf7338b27fc5"/>
    <ds:schemaRef ds:uri="http://schemas.openxmlformats.org/package/2006/metadata/core-properties"/>
    <ds:schemaRef ds:uri="d582e305-ba0e-4b88-b8a3-a67d5c58165e"/>
    <ds:schemaRef ds:uri="http://purl.org/dc/terms/"/>
  </ds:schemaRefs>
</ds:datastoreItem>
</file>

<file path=customXml/itemProps2.xml><?xml version="1.0" encoding="utf-8"?>
<ds:datastoreItem xmlns:ds="http://schemas.openxmlformats.org/officeDocument/2006/customXml" ds:itemID="{54C77C09-66D9-40E9-A46C-4175B45639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82e305-ba0e-4b88-b8a3-a67d5c58165e"/>
    <ds:schemaRef ds:uri="fcd2dada-c4a3-48da-922b-cf7338b27f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E89006-7D66-41C1-A6E4-657923C25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Expense Claim</vt:lpstr>
      <vt:lpstr>Validations</vt:lpstr>
      <vt:lpstr>Mileage Table</vt:lpstr>
      <vt:lpstr>Instructions</vt:lpstr>
      <vt:lpstr>Example</vt:lpstr>
      <vt:lpstr>'Expense Claim'!Print_Area</vt:lpstr>
      <vt:lpstr>'Expense Claim'!Print_Titles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Elenita  Forsman</dc:creator>
  <cp:keywords/>
  <dc:description/>
  <cp:lastModifiedBy>Delgado, Robert</cp:lastModifiedBy>
  <cp:revision/>
  <dcterms:created xsi:type="dcterms:W3CDTF">2018-09-12T22:31:38Z</dcterms:created>
  <dcterms:modified xsi:type="dcterms:W3CDTF">2022-07-12T21:00:32Z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0x0101007DD9575B62F3914C927F21A36065EE04</vt:lpwstr>
  </property>
</Properties>
</file>