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cademic Senate\Department\Academic Senate\Agenda and Documents\2017 SPRING\051517\"/>
    </mc:Choice>
  </mc:AlternateContent>
  <bookViews>
    <workbookView xWindow="0" yWindow="0" windowWidth="19200" windowHeight="9135" activeTab="3"/>
  </bookViews>
  <sheets>
    <sheet name="4CD" sheetId="10" r:id="rId1"/>
    <sheet name="CCC" sheetId="1" r:id="rId2"/>
    <sheet name="DVC" sheetId="8" r:id="rId3"/>
    <sheet name="LMC" sheetId="9" r:id="rId4"/>
  </sheets>
  <definedNames>
    <definedName name="_xlnm.Print_Area" localSheetId="0">'4CD'!$A$1:$O$87</definedName>
    <definedName name="_xlnm.Print_Area" localSheetId="1">CCC!$A$1:$O$85</definedName>
    <definedName name="_xlnm.Print_Area" localSheetId="2">DVC!$A$1:$O$86</definedName>
    <definedName name="_xlnm.Print_Area" localSheetId="3">LMC!$A$1:$O$87</definedName>
    <definedName name="_xlnm.Print_Titles" localSheetId="0">'4CD'!$1:$1</definedName>
    <definedName name="_xlnm.Print_Titles" localSheetId="1">CCC!$1:$1</definedName>
    <definedName name="_xlnm.Print_Titles" localSheetId="2">DVC!$1:$1</definedName>
    <definedName name="_xlnm.Print_Titles" localSheetId="3">LMC!$1:$1</definedName>
  </definedNames>
  <calcPr calcId="152511"/>
</workbook>
</file>

<file path=xl/calcChain.xml><?xml version="1.0" encoding="utf-8"?>
<calcChain xmlns="http://schemas.openxmlformats.org/spreadsheetml/2006/main">
  <c r="K22" i="9" l="1"/>
  <c r="C82" i="8" l="1"/>
  <c r="C62" i="8"/>
  <c r="C40" i="8"/>
  <c r="C19" i="8"/>
  <c r="C67" i="9"/>
  <c r="C44" i="9"/>
  <c r="C23" i="9"/>
  <c r="C6" i="9"/>
  <c r="C82" i="1"/>
  <c r="C62" i="1"/>
  <c r="C40" i="1"/>
  <c r="C19" i="1"/>
  <c r="C10" i="1"/>
  <c r="Q83" i="8"/>
  <c r="Q84" i="8" s="1"/>
  <c r="Q82" i="8"/>
  <c r="C85" i="8" s="1"/>
  <c r="Q83" i="9"/>
  <c r="Q84" i="9" s="1"/>
  <c r="Q82" i="9"/>
  <c r="C85" i="9" s="1"/>
  <c r="Q83" i="1"/>
  <c r="Q84" i="1" s="1"/>
  <c r="Q82" i="1"/>
  <c r="C85" i="1" s="1"/>
  <c r="Q78" i="8"/>
  <c r="Q79" i="8" s="1"/>
  <c r="Q77" i="8"/>
  <c r="C79" i="8" s="1"/>
  <c r="Q78" i="9"/>
  <c r="Q79" i="9" s="1"/>
  <c r="C80" i="9" s="1"/>
  <c r="Q77" i="9"/>
  <c r="C79" i="9" s="1"/>
  <c r="Q78" i="1"/>
  <c r="Q79" i="1" s="1"/>
  <c r="Q77" i="1"/>
  <c r="C79" i="1" s="1"/>
  <c r="Q73" i="8"/>
  <c r="Q74" i="8" s="1"/>
  <c r="C75" i="8" s="1"/>
  <c r="Q72" i="8"/>
  <c r="C72" i="8" s="1"/>
  <c r="Q73" i="9"/>
  <c r="Q74" i="9" s="1"/>
  <c r="Q72" i="9"/>
  <c r="C72" i="9" s="1"/>
  <c r="Q73" i="1"/>
  <c r="Q74" i="1" s="1"/>
  <c r="C75" i="1" s="1"/>
  <c r="Q72" i="1"/>
  <c r="C72" i="1" s="1"/>
  <c r="Q68" i="8"/>
  <c r="Q69" i="8" s="1"/>
  <c r="Q67" i="8"/>
  <c r="C70" i="8" s="1"/>
  <c r="Q68" i="9"/>
  <c r="Q69" i="9" s="1"/>
  <c r="C69" i="9" s="1"/>
  <c r="Q67" i="9"/>
  <c r="C70" i="9" s="1"/>
  <c r="Q68" i="1"/>
  <c r="Q69" i="1" s="1"/>
  <c r="Q67" i="1"/>
  <c r="C70" i="1" s="1"/>
  <c r="Q63" i="8"/>
  <c r="Q64" i="8" s="1"/>
  <c r="Q62" i="8"/>
  <c r="C65" i="8" s="1"/>
  <c r="Q63" i="9"/>
  <c r="Q64" i="9" s="1"/>
  <c r="Q62" i="9"/>
  <c r="C65" i="9" s="1"/>
  <c r="Q63" i="1"/>
  <c r="Q64" i="1" s="1"/>
  <c r="Q62" i="1"/>
  <c r="C65" i="1" s="1"/>
  <c r="Q54" i="8"/>
  <c r="Q55" i="8" s="1"/>
  <c r="Q53" i="8"/>
  <c r="C55" i="8" s="1"/>
  <c r="Q54" i="9"/>
  <c r="Q55" i="9" s="1"/>
  <c r="C56" i="9" s="1"/>
  <c r="Q53" i="9"/>
  <c r="C55" i="9" s="1"/>
  <c r="Q54" i="1"/>
  <c r="Q55" i="1" s="1"/>
  <c r="Q53" i="1"/>
  <c r="C55" i="1" s="1"/>
  <c r="Q49" i="8"/>
  <c r="Q50" i="8" s="1"/>
  <c r="C51" i="8" s="1"/>
  <c r="Q48" i="8"/>
  <c r="C48" i="8" s="1"/>
  <c r="Q49" i="9"/>
  <c r="Q50" i="9" s="1"/>
  <c r="Q48" i="9"/>
  <c r="C48" i="9" s="1"/>
  <c r="Q49" i="1"/>
  <c r="Q50" i="1" s="1"/>
  <c r="C51" i="1" s="1"/>
  <c r="Q48" i="1"/>
  <c r="C48" i="1" s="1"/>
  <c r="Q45" i="8"/>
  <c r="Q46" i="8" s="1"/>
  <c r="Q44" i="8"/>
  <c r="C47" i="8" s="1"/>
  <c r="Q45" i="9"/>
  <c r="Q46" i="9" s="1"/>
  <c r="C46" i="9" s="1"/>
  <c r="Q44" i="9"/>
  <c r="C47" i="9" s="1"/>
  <c r="Q45" i="1"/>
  <c r="Q46" i="1" s="1"/>
  <c r="Q44" i="1"/>
  <c r="C47" i="1" s="1"/>
  <c r="Q41" i="8"/>
  <c r="Q42" i="8" s="1"/>
  <c r="Q40" i="8"/>
  <c r="C43" i="8" s="1"/>
  <c r="Q41" i="9"/>
  <c r="Q42" i="9" s="1"/>
  <c r="Q40" i="9"/>
  <c r="C43" i="9" s="1"/>
  <c r="Q41" i="1"/>
  <c r="Q42" i="1" s="1"/>
  <c r="Q40" i="1"/>
  <c r="C43" i="1" s="1"/>
  <c r="Q37" i="8"/>
  <c r="Q38" i="8" s="1"/>
  <c r="Q36" i="8"/>
  <c r="C38" i="8" s="1"/>
  <c r="Q37" i="9"/>
  <c r="Q38" i="9" s="1"/>
  <c r="C39" i="9" s="1"/>
  <c r="Q36" i="9"/>
  <c r="C38" i="9" s="1"/>
  <c r="Q37" i="1"/>
  <c r="Q38" i="1" s="1"/>
  <c r="Q36" i="1"/>
  <c r="C38" i="1" s="1"/>
  <c r="Q28" i="8"/>
  <c r="Q29" i="8" s="1"/>
  <c r="C30" i="8" s="1"/>
  <c r="Q27" i="8"/>
  <c r="C27" i="8" s="1"/>
  <c r="Q28" i="9"/>
  <c r="Q29" i="9" s="1"/>
  <c r="Q27" i="9"/>
  <c r="C27" i="9" s="1"/>
  <c r="Q28" i="1"/>
  <c r="Q29" i="1" s="1"/>
  <c r="C30" i="1" s="1"/>
  <c r="Q27" i="1"/>
  <c r="C27" i="1" s="1"/>
  <c r="Q24" i="8"/>
  <c r="Q25" i="8" s="1"/>
  <c r="Q23" i="8"/>
  <c r="C26" i="8" s="1"/>
  <c r="Q24" i="9"/>
  <c r="Q25" i="9" s="1"/>
  <c r="C25" i="9" s="1"/>
  <c r="Q23" i="9"/>
  <c r="C26" i="9" s="1"/>
  <c r="Q24" i="1"/>
  <c r="Q25" i="1" s="1"/>
  <c r="Q23" i="1"/>
  <c r="C26" i="1" s="1"/>
  <c r="Q20" i="8"/>
  <c r="Q21" i="8" s="1"/>
  <c r="Q19" i="8"/>
  <c r="C22" i="8" s="1"/>
  <c r="Q20" i="9"/>
  <c r="Q21" i="9" s="1"/>
  <c r="Q19" i="9"/>
  <c r="C22" i="9" s="1"/>
  <c r="Q20" i="1"/>
  <c r="Q21" i="1" s="1"/>
  <c r="Q19" i="1"/>
  <c r="C22" i="1" s="1"/>
  <c r="Q15" i="8"/>
  <c r="Q16" i="8" s="1"/>
  <c r="Q14" i="8"/>
  <c r="C16" i="8" s="1"/>
  <c r="Q15" i="9"/>
  <c r="Q16" i="9" s="1"/>
  <c r="C17" i="9" s="1"/>
  <c r="Q14" i="9"/>
  <c r="C16" i="9" s="1"/>
  <c r="Q15" i="1"/>
  <c r="Q16" i="1" s="1"/>
  <c r="Q14" i="1"/>
  <c r="C16" i="1" s="1"/>
  <c r="Q11" i="8"/>
  <c r="Q12" i="8" s="1"/>
  <c r="C13" i="8" s="1"/>
  <c r="Q10" i="8"/>
  <c r="C10" i="8" s="1"/>
  <c r="Q11" i="9"/>
  <c r="Q12" i="9" s="1"/>
  <c r="Q10" i="9"/>
  <c r="C10" i="9" s="1"/>
  <c r="Q11" i="1"/>
  <c r="Q12" i="1" s="1"/>
  <c r="C13" i="1" s="1"/>
  <c r="Q10" i="1"/>
  <c r="Q7" i="8"/>
  <c r="Q8" i="8" s="1"/>
  <c r="Q6" i="8"/>
  <c r="C9" i="8" s="1"/>
  <c r="Q7" i="9"/>
  <c r="Q8" i="9" s="1"/>
  <c r="C8" i="9" s="1"/>
  <c r="Q6" i="9"/>
  <c r="C9" i="9" s="1"/>
  <c r="Q7" i="1"/>
  <c r="Q8" i="1" s="1"/>
  <c r="Q6" i="1"/>
  <c r="C9" i="1" s="1"/>
  <c r="C6" i="1" l="1"/>
  <c r="C12" i="1"/>
  <c r="C17" i="1"/>
  <c r="C23" i="1"/>
  <c r="C29" i="1"/>
  <c r="C39" i="1"/>
  <c r="C44" i="1"/>
  <c r="C50" i="1"/>
  <c r="C56" i="1"/>
  <c r="C67" i="1"/>
  <c r="C74" i="1"/>
  <c r="C80" i="1"/>
  <c r="C12" i="9"/>
  <c r="C29" i="9"/>
  <c r="C50" i="9"/>
  <c r="C74" i="9"/>
  <c r="C6" i="8"/>
  <c r="C12" i="8"/>
  <c r="C17" i="8"/>
  <c r="C23" i="8"/>
  <c r="C29" i="8"/>
  <c r="C39" i="8"/>
  <c r="C44" i="8"/>
  <c r="C50" i="8"/>
  <c r="C56" i="8"/>
  <c r="C67" i="8"/>
  <c r="C74" i="8"/>
  <c r="C80" i="8"/>
  <c r="C8" i="1"/>
  <c r="C25" i="1"/>
  <c r="C46" i="1"/>
  <c r="C69" i="1"/>
  <c r="C13" i="9"/>
  <c r="C19" i="9"/>
  <c r="C30" i="9"/>
  <c r="C40" i="9"/>
  <c r="C51" i="9"/>
  <c r="C62" i="9"/>
  <c r="C75" i="9"/>
  <c r="C82" i="9"/>
  <c r="C8" i="8"/>
  <c r="C25" i="8"/>
  <c r="C46" i="8"/>
  <c r="C69" i="8"/>
  <c r="C14" i="1"/>
  <c r="C21" i="1"/>
  <c r="C36" i="1"/>
  <c r="C42" i="1"/>
  <c r="C53" i="1"/>
  <c r="C64" i="1"/>
  <c r="C77" i="1"/>
  <c r="C84" i="1"/>
  <c r="C14" i="9"/>
  <c r="C21" i="9"/>
  <c r="C36" i="9"/>
  <c r="C42" i="9"/>
  <c r="C53" i="9"/>
  <c r="C64" i="9"/>
  <c r="C77" i="9"/>
  <c r="C84" i="9"/>
  <c r="C14" i="8"/>
  <c r="C21" i="8"/>
  <c r="C36" i="8"/>
  <c r="C42" i="8"/>
  <c r="C53" i="8"/>
  <c r="C64" i="8"/>
  <c r="C77" i="8"/>
  <c r="C84" i="8"/>
  <c r="C56" i="10"/>
  <c r="C46" i="10"/>
  <c r="C44" i="10"/>
  <c r="C39" i="10"/>
  <c r="C25" i="10"/>
  <c r="C23" i="10"/>
  <c r="Q63" i="10"/>
  <c r="Q64" i="10" s="1"/>
  <c r="Q62" i="10"/>
  <c r="C65" i="10" s="1"/>
  <c r="Q54" i="10"/>
  <c r="Q55" i="10" s="1"/>
  <c r="Q53" i="10"/>
  <c r="C55" i="10" s="1"/>
  <c r="Q49" i="10"/>
  <c r="Q50" i="10" s="1"/>
  <c r="Q48" i="10"/>
  <c r="C48" i="10" s="1"/>
  <c r="Q45" i="10"/>
  <c r="Q46" i="10" s="1"/>
  <c r="Q44" i="10"/>
  <c r="C47" i="10" s="1"/>
  <c r="Q41" i="10"/>
  <c r="Q42" i="10" s="1"/>
  <c r="Q40" i="10"/>
  <c r="C43" i="10" s="1"/>
  <c r="Q37" i="10"/>
  <c r="Q38" i="10" s="1"/>
  <c r="Q36" i="10"/>
  <c r="C38" i="10" s="1"/>
  <c r="Q28" i="10"/>
  <c r="Q29" i="10" s="1"/>
  <c r="Q27" i="10"/>
  <c r="C27" i="10" s="1"/>
  <c r="Q24" i="10"/>
  <c r="Q25" i="10" s="1"/>
  <c r="Q23" i="10"/>
  <c r="C26" i="10" s="1"/>
  <c r="Q20" i="10"/>
  <c r="Q21" i="10" s="1"/>
  <c r="Q19" i="10"/>
  <c r="C22" i="10" s="1"/>
  <c r="Q15" i="10"/>
  <c r="Q16" i="10" s="1"/>
  <c r="C17" i="10" s="1"/>
  <c r="Q14" i="10"/>
  <c r="C16" i="10" s="1"/>
  <c r="Q11" i="10"/>
  <c r="Q12" i="10" s="1"/>
  <c r="C13" i="10" s="1"/>
  <c r="Q10" i="10"/>
  <c r="C10" i="10" s="1"/>
  <c r="C6" i="10"/>
  <c r="Q7" i="10"/>
  <c r="Q8" i="10" s="1"/>
  <c r="Q6" i="10"/>
  <c r="C9" i="10" s="1"/>
  <c r="C12" i="10" l="1"/>
  <c r="C29" i="10"/>
  <c r="C50" i="10"/>
  <c r="C8" i="10"/>
  <c r="C19" i="10"/>
  <c r="C30" i="10"/>
  <c r="C40" i="10"/>
  <c r="C51" i="10"/>
  <c r="C62" i="10"/>
  <c r="C14" i="10"/>
  <c r="C21" i="10"/>
  <c r="C36" i="10"/>
  <c r="C42" i="10"/>
  <c r="C53" i="10"/>
  <c r="C64" i="10"/>
  <c r="N80" i="1"/>
  <c r="N80" i="8"/>
  <c r="N80" i="9"/>
  <c r="N79" i="1"/>
  <c r="N79" i="8"/>
  <c r="N79" i="9"/>
  <c r="N78" i="1"/>
  <c r="N78" i="8"/>
  <c r="N78" i="9"/>
  <c r="N77" i="1"/>
  <c r="N77" i="8"/>
  <c r="N77" i="9"/>
  <c r="K80" i="1"/>
  <c r="K80" i="8"/>
  <c r="K80" i="9"/>
  <c r="K79" i="1"/>
  <c r="K79" i="8"/>
  <c r="K79" i="9"/>
  <c r="K78" i="1"/>
  <c r="K78" i="8"/>
  <c r="K78" i="9"/>
  <c r="K77" i="1"/>
  <c r="K77" i="8"/>
  <c r="K77" i="9"/>
  <c r="B51" i="10" l="1"/>
  <c r="B47" i="10"/>
  <c r="B43" i="10"/>
  <c r="B39" i="10"/>
  <c r="B48" i="1" l="1"/>
  <c r="B48" i="8"/>
  <c r="B48" i="9"/>
  <c r="B48" i="10"/>
  <c r="B44" i="1"/>
  <c r="B40" i="1"/>
  <c r="B36" i="1"/>
  <c r="B44" i="8"/>
  <c r="B40" i="8"/>
  <c r="B36" i="8"/>
  <c r="B44" i="9"/>
  <c r="B40" i="9"/>
  <c r="B36" i="9"/>
  <c r="B44" i="10"/>
  <c r="B40" i="10"/>
  <c r="B36" i="10"/>
  <c r="H80" i="10"/>
  <c r="G80" i="10"/>
  <c r="F80" i="10"/>
  <c r="E80" i="10"/>
  <c r="D80" i="10"/>
  <c r="B77" i="1"/>
  <c r="B77" i="8"/>
  <c r="B77" i="9"/>
  <c r="Q78" i="10" l="1"/>
  <c r="Q79" i="10" s="1"/>
  <c r="Q77" i="10"/>
  <c r="N51" i="8"/>
  <c r="N47" i="8"/>
  <c r="K51" i="8"/>
  <c r="N46" i="8"/>
  <c r="K47" i="8"/>
  <c r="K44" i="8"/>
  <c r="N45" i="8"/>
  <c r="K46" i="8"/>
  <c r="N44" i="8"/>
  <c r="K45" i="8"/>
  <c r="N50" i="10"/>
  <c r="N49" i="10"/>
  <c r="K50" i="10"/>
  <c r="K49" i="10"/>
  <c r="K48" i="10"/>
  <c r="N48" i="10"/>
  <c r="N43" i="10"/>
  <c r="N42" i="10"/>
  <c r="N41" i="10"/>
  <c r="K42" i="10"/>
  <c r="K43" i="10"/>
  <c r="K41" i="10"/>
  <c r="N40" i="10"/>
  <c r="K40" i="10"/>
  <c r="N51" i="9"/>
  <c r="N47" i="9"/>
  <c r="K46" i="9"/>
  <c r="N46" i="9"/>
  <c r="K45" i="9"/>
  <c r="K51" i="9"/>
  <c r="N45" i="9"/>
  <c r="K47" i="9"/>
  <c r="K44" i="9"/>
  <c r="N44" i="9"/>
  <c r="N39" i="1"/>
  <c r="K39" i="1"/>
  <c r="K38" i="1"/>
  <c r="K36" i="1"/>
  <c r="N38" i="1"/>
  <c r="K37" i="1"/>
  <c r="N37" i="1"/>
  <c r="N36" i="1"/>
  <c r="K50" i="9"/>
  <c r="N50" i="9"/>
  <c r="K49" i="9"/>
  <c r="N49" i="9"/>
  <c r="K48" i="9"/>
  <c r="N48" i="9"/>
  <c r="N39" i="10"/>
  <c r="N38" i="10"/>
  <c r="N37" i="10"/>
  <c r="K38" i="10"/>
  <c r="N36" i="10"/>
  <c r="K39" i="10"/>
  <c r="K37" i="10"/>
  <c r="K36" i="10"/>
  <c r="N51" i="10"/>
  <c r="N47" i="10"/>
  <c r="N46" i="10"/>
  <c r="N45" i="10"/>
  <c r="K46" i="10"/>
  <c r="K51" i="10"/>
  <c r="K47" i="10"/>
  <c r="K45" i="10"/>
  <c r="K44" i="10"/>
  <c r="N44" i="10"/>
  <c r="N39" i="8"/>
  <c r="N38" i="8"/>
  <c r="K39" i="8"/>
  <c r="K36" i="8"/>
  <c r="N37" i="8"/>
  <c r="K38" i="8"/>
  <c r="N36" i="8"/>
  <c r="K37" i="8"/>
  <c r="N43" i="1"/>
  <c r="K43" i="1"/>
  <c r="K42" i="1"/>
  <c r="K40" i="1"/>
  <c r="N42" i="1"/>
  <c r="K41" i="1"/>
  <c r="N41" i="1"/>
  <c r="N40" i="1"/>
  <c r="N50" i="8"/>
  <c r="K48" i="8"/>
  <c r="N49" i="8"/>
  <c r="K50" i="8"/>
  <c r="N48" i="8"/>
  <c r="K49" i="8"/>
  <c r="N43" i="9"/>
  <c r="K42" i="9"/>
  <c r="N42" i="9"/>
  <c r="K41" i="9"/>
  <c r="N41" i="9"/>
  <c r="K43" i="9"/>
  <c r="K40" i="9"/>
  <c r="N40" i="9"/>
  <c r="B77" i="10"/>
  <c r="N78" i="10"/>
  <c r="N79" i="10"/>
  <c r="N77" i="10"/>
  <c r="K79" i="10"/>
  <c r="K77" i="10"/>
  <c r="N80" i="10"/>
  <c r="K80" i="10"/>
  <c r="K78" i="10"/>
  <c r="N39" i="9"/>
  <c r="K38" i="9"/>
  <c r="N38" i="9"/>
  <c r="K37" i="9"/>
  <c r="N37" i="9"/>
  <c r="K39" i="9"/>
  <c r="K36" i="9"/>
  <c r="N36" i="9"/>
  <c r="N43" i="8"/>
  <c r="N42" i="8"/>
  <c r="K43" i="8"/>
  <c r="K40" i="8"/>
  <c r="N41" i="8"/>
  <c r="K42" i="8"/>
  <c r="N40" i="8"/>
  <c r="K41" i="8"/>
  <c r="N51" i="1"/>
  <c r="K51" i="1"/>
  <c r="N47" i="1"/>
  <c r="K47" i="1"/>
  <c r="K46" i="1"/>
  <c r="K44" i="1"/>
  <c r="N46" i="1"/>
  <c r="K45" i="1"/>
  <c r="N45" i="1"/>
  <c r="N44" i="1"/>
  <c r="K50" i="1"/>
  <c r="K48" i="1"/>
  <c r="N50" i="1"/>
  <c r="K49" i="1"/>
  <c r="N49" i="1"/>
  <c r="N48" i="1"/>
  <c r="B65" i="10"/>
  <c r="B56" i="10"/>
  <c r="B30" i="10"/>
  <c r="B26" i="10"/>
  <c r="B22" i="10"/>
  <c r="B17" i="10"/>
  <c r="B13" i="10"/>
  <c r="B9" i="10"/>
  <c r="E85" i="10"/>
  <c r="F85" i="10"/>
  <c r="G85" i="10"/>
  <c r="D85" i="10"/>
  <c r="E75" i="10"/>
  <c r="F75" i="10"/>
  <c r="G75" i="10"/>
  <c r="H75" i="10"/>
  <c r="K75" i="10" s="1"/>
  <c r="D75" i="10"/>
  <c r="E70" i="10"/>
  <c r="F70" i="10"/>
  <c r="G70" i="10"/>
  <c r="H70" i="10"/>
  <c r="K70" i="10" s="1"/>
  <c r="D70" i="10"/>
  <c r="N85" i="10"/>
  <c r="K85" i="10"/>
  <c r="N84" i="10"/>
  <c r="K84" i="10"/>
  <c r="N83" i="10"/>
  <c r="K83" i="10"/>
  <c r="N82" i="10"/>
  <c r="K82" i="10"/>
  <c r="B82" i="10"/>
  <c r="N75" i="10"/>
  <c r="B62" i="10"/>
  <c r="B53" i="10"/>
  <c r="B27" i="10"/>
  <c r="B23" i="10"/>
  <c r="B19" i="10"/>
  <c r="B14" i="10"/>
  <c r="B10" i="10"/>
  <c r="B6" i="10"/>
  <c r="B67" i="10" l="1"/>
  <c r="Q73" i="10"/>
  <c r="Q74" i="10" s="1"/>
  <c r="Q72" i="10"/>
  <c r="Q83" i="10"/>
  <c r="Q84" i="10" s="1"/>
  <c r="Q82" i="10"/>
  <c r="C77" i="10"/>
  <c r="C80" i="10"/>
  <c r="C79" i="10"/>
  <c r="Q68" i="10"/>
  <c r="Q69" i="10" s="1"/>
  <c r="Q67" i="10"/>
  <c r="B72" i="10"/>
  <c r="N72" i="10"/>
  <c r="N73" i="10"/>
  <c r="N30" i="10"/>
  <c r="N29" i="10"/>
  <c r="N28" i="10"/>
  <c r="K29" i="10"/>
  <c r="K30" i="10"/>
  <c r="K28" i="10"/>
  <c r="N27" i="10"/>
  <c r="K27" i="10"/>
  <c r="N13" i="10"/>
  <c r="N12" i="10"/>
  <c r="N11" i="10"/>
  <c r="K12" i="10"/>
  <c r="K13" i="10"/>
  <c r="K11" i="10"/>
  <c r="N10" i="10"/>
  <c r="K10" i="10"/>
  <c r="N56" i="10"/>
  <c r="N55" i="10"/>
  <c r="N54" i="10"/>
  <c r="K55" i="10"/>
  <c r="K56" i="10"/>
  <c r="N53" i="10"/>
  <c r="K54" i="10"/>
  <c r="K53" i="10"/>
  <c r="N22" i="10"/>
  <c r="N21" i="10"/>
  <c r="N20" i="10"/>
  <c r="K21" i="10"/>
  <c r="K22" i="10"/>
  <c r="K20" i="10"/>
  <c r="N19" i="10"/>
  <c r="K19" i="10"/>
  <c r="N65" i="10"/>
  <c r="N64" i="10"/>
  <c r="N63" i="10"/>
  <c r="K64" i="10"/>
  <c r="K65" i="10"/>
  <c r="N62" i="10"/>
  <c r="K63" i="10"/>
  <c r="K62" i="10"/>
  <c r="N9" i="10"/>
  <c r="N8" i="10"/>
  <c r="N7" i="10"/>
  <c r="K9" i="10"/>
  <c r="K8" i="10"/>
  <c r="K7" i="10"/>
  <c r="K15" i="10" s="1"/>
  <c r="I15" i="10" s="1"/>
  <c r="K6" i="10"/>
  <c r="N6" i="10"/>
  <c r="N26" i="10"/>
  <c r="N25" i="10"/>
  <c r="N24" i="10"/>
  <c r="K25" i="10"/>
  <c r="K26" i="10"/>
  <c r="K24" i="10"/>
  <c r="N23" i="10"/>
  <c r="K23" i="10"/>
  <c r="N74" i="10"/>
  <c r="K72" i="10"/>
  <c r="K74" i="10"/>
  <c r="K73" i="10"/>
  <c r="N68" i="10"/>
  <c r="K69" i="10"/>
  <c r="N70" i="10"/>
  <c r="N67" i="10"/>
  <c r="N69" i="10"/>
  <c r="K67" i="10"/>
  <c r="K68" i="10"/>
  <c r="B82" i="8"/>
  <c r="B82" i="9"/>
  <c r="B82" i="1"/>
  <c r="B72" i="8"/>
  <c r="B72" i="9"/>
  <c r="B72" i="1"/>
  <c r="B67" i="8"/>
  <c r="B67" i="9"/>
  <c r="B67" i="1"/>
  <c r="B62" i="8"/>
  <c r="B62" i="9"/>
  <c r="B62" i="1"/>
  <c r="B53" i="8"/>
  <c r="B53" i="9"/>
  <c r="B53" i="1"/>
  <c r="B27" i="8"/>
  <c r="B27" i="9"/>
  <c r="B27" i="1"/>
  <c r="B23" i="8"/>
  <c r="B23" i="9"/>
  <c r="B23" i="1"/>
  <c r="B19" i="8"/>
  <c r="B19" i="9"/>
  <c r="B19" i="1"/>
  <c r="B14" i="8"/>
  <c r="B14" i="9"/>
  <c r="B14" i="1"/>
  <c r="B10" i="8"/>
  <c r="B10" i="9"/>
  <c r="B10" i="1"/>
  <c r="B6" i="8"/>
  <c r="B6" i="9"/>
  <c r="B6" i="1"/>
  <c r="N14" i="10" l="1"/>
  <c r="L14" i="10" s="1"/>
  <c r="C85" i="10"/>
  <c r="C84" i="10"/>
  <c r="C82" i="10"/>
  <c r="C72" i="10"/>
  <c r="C75" i="10"/>
  <c r="C74" i="10"/>
  <c r="C70" i="10"/>
  <c r="C69" i="10"/>
  <c r="C67" i="10"/>
  <c r="K14" i="10"/>
  <c r="I14" i="10" s="1"/>
  <c r="N26" i="1"/>
  <c r="K26" i="1"/>
  <c r="K25" i="1"/>
  <c r="K23" i="1"/>
  <c r="N25" i="1"/>
  <c r="K24" i="1"/>
  <c r="N24" i="1"/>
  <c r="N23" i="1"/>
  <c r="N30" i="9"/>
  <c r="K29" i="9"/>
  <c r="N29" i="9"/>
  <c r="K28" i="9"/>
  <c r="N28" i="9"/>
  <c r="K30" i="9"/>
  <c r="K27" i="9"/>
  <c r="N27" i="9"/>
  <c r="N56" i="8"/>
  <c r="N55" i="8"/>
  <c r="K56" i="8"/>
  <c r="K53" i="8"/>
  <c r="N54" i="8"/>
  <c r="K55" i="8"/>
  <c r="N53" i="8"/>
  <c r="K54" i="8"/>
  <c r="N30" i="1"/>
  <c r="K30" i="1"/>
  <c r="K29" i="1"/>
  <c r="K27" i="1"/>
  <c r="N29" i="1"/>
  <c r="K28" i="1"/>
  <c r="N28" i="1"/>
  <c r="N27" i="1"/>
  <c r="N65" i="8"/>
  <c r="N64" i="8"/>
  <c r="K65" i="8"/>
  <c r="K62" i="8"/>
  <c r="N63" i="8"/>
  <c r="K64" i="8"/>
  <c r="N62" i="8"/>
  <c r="K63" i="8"/>
  <c r="N9" i="9"/>
  <c r="N8" i="9"/>
  <c r="N7" i="9"/>
  <c r="K9" i="9"/>
  <c r="K7" i="9"/>
  <c r="N6" i="9"/>
  <c r="K8" i="9"/>
  <c r="K6" i="9"/>
  <c r="N13" i="8"/>
  <c r="N12" i="8"/>
  <c r="K13" i="8"/>
  <c r="K10" i="8"/>
  <c r="N11" i="8"/>
  <c r="K12" i="8"/>
  <c r="N10" i="8"/>
  <c r="K11" i="8"/>
  <c r="N22" i="1"/>
  <c r="K22" i="1"/>
  <c r="K21" i="1"/>
  <c r="K19" i="1"/>
  <c r="N21" i="1"/>
  <c r="K20" i="1"/>
  <c r="N20" i="1"/>
  <c r="N19" i="1"/>
  <c r="N26" i="9"/>
  <c r="K25" i="9"/>
  <c r="N25" i="9"/>
  <c r="K24" i="9"/>
  <c r="N24" i="9"/>
  <c r="K26" i="9"/>
  <c r="K23" i="9"/>
  <c r="N23" i="9"/>
  <c r="N30" i="8"/>
  <c r="N29" i="8"/>
  <c r="K30" i="8"/>
  <c r="K27" i="8"/>
  <c r="N28" i="8"/>
  <c r="K29" i="8"/>
  <c r="N27" i="8"/>
  <c r="K28" i="8"/>
  <c r="N65" i="1"/>
  <c r="K65" i="1"/>
  <c r="K64" i="1"/>
  <c r="K62" i="1"/>
  <c r="N64" i="1"/>
  <c r="K63" i="1"/>
  <c r="N63" i="1"/>
  <c r="N62" i="1"/>
  <c r="N13" i="1"/>
  <c r="K13" i="1"/>
  <c r="K12" i="1"/>
  <c r="K10" i="1"/>
  <c r="N12" i="1"/>
  <c r="K11" i="1"/>
  <c r="N11" i="1"/>
  <c r="N10" i="1"/>
  <c r="N22" i="8"/>
  <c r="N21" i="8"/>
  <c r="K22" i="8"/>
  <c r="K19" i="8"/>
  <c r="N20" i="8"/>
  <c r="K21" i="8"/>
  <c r="N19" i="8"/>
  <c r="K20" i="8"/>
  <c r="N56" i="9"/>
  <c r="K55" i="9"/>
  <c r="N55" i="9"/>
  <c r="K54" i="9"/>
  <c r="N54" i="9"/>
  <c r="K56" i="9"/>
  <c r="K53" i="9"/>
  <c r="N53" i="9"/>
  <c r="N9" i="1"/>
  <c r="K9" i="1"/>
  <c r="N8" i="1"/>
  <c r="N7" i="1"/>
  <c r="N6" i="1"/>
  <c r="K8" i="1"/>
  <c r="K7" i="1"/>
  <c r="K6" i="1"/>
  <c r="N13" i="9"/>
  <c r="K12" i="9"/>
  <c r="N12" i="9"/>
  <c r="K11" i="9"/>
  <c r="N11" i="9"/>
  <c r="K13" i="9"/>
  <c r="K10" i="9"/>
  <c r="N10" i="9"/>
  <c r="N9" i="8"/>
  <c r="N8" i="8"/>
  <c r="K9" i="8"/>
  <c r="N7" i="8"/>
  <c r="K8" i="8"/>
  <c r="K7" i="8"/>
  <c r="N6" i="8"/>
  <c r="K6" i="8"/>
  <c r="N22" i="9"/>
  <c r="K21" i="9"/>
  <c r="N21" i="9"/>
  <c r="K20" i="9"/>
  <c r="N20" i="9"/>
  <c r="K19" i="9"/>
  <c r="N19" i="9"/>
  <c r="N26" i="8"/>
  <c r="N25" i="8"/>
  <c r="K26" i="8"/>
  <c r="K23" i="8"/>
  <c r="N24" i="8"/>
  <c r="K25" i="8"/>
  <c r="N23" i="8"/>
  <c r="K24" i="8"/>
  <c r="N56" i="1"/>
  <c r="K56" i="1"/>
  <c r="K55" i="1"/>
  <c r="K53" i="1"/>
  <c r="N55" i="1"/>
  <c r="K54" i="1"/>
  <c r="N54" i="1"/>
  <c r="N53" i="1"/>
  <c r="N65" i="9"/>
  <c r="K64" i="9"/>
  <c r="N64" i="9"/>
  <c r="K63" i="9"/>
  <c r="N63" i="9"/>
  <c r="K65" i="9"/>
  <c r="K62" i="9"/>
  <c r="N62" i="9"/>
  <c r="N17" i="10"/>
  <c r="M17" i="10" s="1"/>
  <c r="K16" i="10"/>
  <c r="I16" i="10" s="1"/>
  <c r="N16" i="10"/>
  <c r="L16" i="10" s="1"/>
  <c r="K17" i="10"/>
  <c r="J17" i="10" s="1"/>
  <c r="N15" i="10"/>
  <c r="L15" i="10" s="1"/>
  <c r="N85" i="8" l="1"/>
  <c r="K85" i="8"/>
  <c r="N84" i="8"/>
  <c r="K84" i="8"/>
  <c r="N83" i="8"/>
  <c r="K83" i="8"/>
  <c r="N82" i="8"/>
  <c r="K82" i="8"/>
  <c r="N75" i="8"/>
  <c r="K75" i="8"/>
  <c r="N74" i="8"/>
  <c r="K74" i="8"/>
  <c r="N73" i="8"/>
  <c r="K73" i="8"/>
  <c r="N72" i="8"/>
  <c r="K72" i="8"/>
  <c r="N70" i="8"/>
  <c r="K70" i="8"/>
  <c r="N69" i="8"/>
  <c r="K69" i="8"/>
  <c r="N68" i="8"/>
  <c r="K68" i="8"/>
  <c r="N67" i="8"/>
  <c r="K67" i="8"/>
  <c r="N85" i="1"/>
  <c r="K85" i="1"/>
  <c r="N84" i="1"/>
  <c r="K84" i="1"/>
  <c r="N83" i="1"/>
  <c r="K83" i="1"/>
  <c r="N82" i="1"/>
  <c r="K82" i="1"/>
  <c r="N75" i="1"/>
  <c r="K75" i="1"/>
  <c r="N74" i="1"/>
  <c r="K74" i="1"/>
  <c r="N73" i="1"/>
  <c r="K73" i="1"/>
  <c r="N72" i="1"/>
  <c r="K72" i="1"/>
  <c r="N70" i="1"/>
  <c r="K70" i="1"/>
  <c r="N69" i="1"/>
  <c r="K69" i="1"/>
  <c r="N68" i="1"/>
  <c r="K68" i="1"/>
  <c r="N67" i="1"/>
  <c r="K67" i="1"/>
  <c r="N85" i="9"/>
  <c r="N84" i="9"/>
  <c r="N83" i="9"/>
  <c r="N82" i="9"/>
  <c r="N75" i="9"/>
  <c r="N74" i="9"/>
  <c r="N73" i="9"/>
  <c r="N72" i="9"/>
  <c r="N70" i="9"/>
  <c r="N69" i="9"/>
  <c r="N68" i="9"/>
  <c r="N67" i="9"/>
  <c r="K85" i="9"/>
  <c r="K84" i="9"/>
  <c r="K83" i="9"/>
  <c r="K82" i="9"/>
  <c r="K70" i="9"/>
  <c r="K75" i="9"/>
  <c r="K74" i="9"/>
  <c r="K73" i="9"/>
  <c r="K72" i="9"/>
  <c r="K69" i="9"/>
  <c r="K68" i="9"/>
  <c r="K67" i="9"/>
  <c r="N16" i="9"/>
  <c r="L16" i="9" s="1"/>
  <c r="N14" i="9"/>
  <c r="L14" i="9" s="1"/>
  <c r="K15" i="9"/>
  <c r="I15" i="9" s="1"/>
  <c r="K14" i="9"/>
  <c r="I14" i="9" s="1"/>
  <c r="N14" i="8"/>
  <c r="L14" i="8" s="1"/>
  <c r="K16" i="8"/>
  <c r="I16" i="8" s="1"/>
  <c r="K15" i="8"/>
  <c r="I15" i="8" s="1"/>
  <c r="K14" i="8"/>
  <c r="I14" i="8" s="1"/>
  <c r="K17" i="9" l="1"/>
  <c r="J17" i="9" s="1"/>
  <c r="N17" i="9"/>
  <c r="M17" i="9" s="1"/>
  <c r="N15" i="9"/>
  <c r="L15" i="9" s="1"/>
  <c r="N17" i="8"/>
  <c r="M17" i="8" s="1"/>
  <c r="N15" i="8"/>
  <c r="L15" i="8" s="1"/>
  <c r="N16" i="8"/>
  <c r="L16" i="8" s="1"/>
  <c r="K16" i="9"/>
  <c r="I16" i="9" s="1"/>
  <c r="K17" i="8"/>
  <c r="J17" i="8" s="1"/>
  <c r="N17" i="1" l="1"/>
  <c r="M17" i="1" s="1"/>
  <c r="N16" i="1"/>
  <c r="L16" i="1" s="1"/>
  <c r="N15" i="1"/>
  <c r="L15" i="1" s="1"/>
  <c r="K15" i="1"/>
  <c r="I15" i="1" s="1"/>
  <c r="K14" i="1"/>
  <c r="I14" i="1" s="1"/>
  <c r="K17" i="1"/>
  <c r="J17" i="1" s="1"/>
  <c r="K16" i="1"/>
  <c r="I16" i="1" s="1"/>
  <c r="N14" i="1"/>
  <c r="L14" i="1" s="1"/>
</calcChain>
</file>

<file path=xl/sharedStrings.xml><?xml version="1.0" encoding="utf-8"?>
<sst xmlns="http://schemas.openxmlformats.org/spreadsheetml/2006/main" count="492" uniqueCount="59">
  <si>
    <t>MATH</t>
  </si>
  <si>
    <t>ENGL</t>
  </si>
  <si>
    <t>ESL</t>
  </si>
  <si>
    <t>Five Year Trend</t>
  </si>
  <si>
    <t>College-Prepared</t>
  </si>
  <si>
    <t>Unprepared for College</t>
  </si>
  <si>
    <t>Percentage of students who earn a grade of "C" or better or "credit" in a credit course.</t>
  </si>
  <si>
    <t>Number of studtens who transfer to a four-year institution, including CSU, UC, or private university.</t>
  </si>
  <si>
    <t>Number of associate degrees awarded.</t>
  </si>
  <si>
    <t>Percentage of students tracked for six years who completed more than eight units in courses classified as career technical education in a single discipline who completed a degree or certificate or transferred.</t>
  </si>
  <si>
    <t>Student Performance Measure</t>
  </si>
  <si>
    <t># of Additional Successes Required</t>
  </si>
  <si>
    <t>Other:</t>
  </si>
  <si>
    <t>Notes</t>
  </si>
  <si>
    <t>Los Medanos College - Institutional Effectiveness Indicators</t>
  </si>
  <si>
    <t>Diablo Valley College - Institutional Effectiveness Indicators</t>
  </si>
  <si>
    <t>Contra Costa College - Institutional Effectiveness Indicators</t>
  </si>
  <si>
    <t>13/14</t>
  </si>
  <si>
    <t>08/09 - 13/14</t>
  </si>
  <si>
    <t>07/08 - 12/13</t>
  </si>
  <si>
    <t>06/07 - 11/12</t>
  </si>
  <si>
    <t>11/12</t>
  </si>
  <si>
    <t>12/13</t>
  </si>
  <si>
    <t>Long Term
College Goal</t>
  </si>
  <si>
    <t>Short Term
College Goal</t>
  </si>
  <si>
    <t>Unprepared for 
College</t>
  </si>
  <si>
    <t># of Enrollments</t>
  </si>
  <si>
    <t># in cohort:</t>
  </si>
  <si>
    <t>Calc:</t>
  </si>
  <si>
    <r>
      <t xml:space="preserve">Overall                      </t>
    </r>
    <r>
      <rPr>
        <sz val="10"/>
        <color theme="0" tint="-0.499984740745262"/>
        <rFont val="Calibri"/>
        <family val="2"/>
        <scheme val="minor"/>
      </rPr>
      <t>(calculated automatically from choices made in prepared and unpreparred categories)</t>
    </r>
  </si>
  <si>
    <t>14/15</t>
  </si>
  <si>
    <t>09/10 - 14/15</t>
  </si>
  <si>
    <t>2010/11 -2015/16</t>
  </si>
  <si>
    <t>10/11 - 15/16</t>
  </si>
  <si>
    <r>
      <t xml:space="preserve">1. Completion Rate
</t>
    </r>
    <r>
      <rPr>
        <i/>
        <sz val="9"/>
        <rFont val="Calibri"/>
        <family val="2"/>
        <scheme val="minor"/>
      </rPr>
      <t xml:space="preserve">(2017 Scorecard Draft) </t>
    </r>
  </si>
  <si>
    <r>
      <t xml:space="preserve">2. Remedial Rate
</t>
    </r>
    <r>
      <rPr>
        <i/>
        <sz val="9"/>
        <rFont val="Calibri"/>
        <family val="2"/>
        <scheme val="minor"/>
      </rPr>
      <t xml:space="preserve">(2017 Scorecard Draft) </t>
    </r>
  </si>
  <si>
    <t>15/16</t>
  </si>
  <si>
    <t>4CD - Institutional Effectiveness Indicators</t>
  </si>
  <si>
    <t>2015/16</t>
  </si>
  <si>
    <r>
      <t xml:space="preserve">Percentage of degree, certificate and/or transfer-seeking students starting first time in 2010-11 tracked for six years through 2015-16 who completed a degree, certificate or transfer-related outcomes. </t>
    </r>
    <r>
      <rPr>
        <u/>
        <sz val="9"/>
        <rFont val="Calibri"/>
        <family val="2"/>
        <scheme val="minor"/>
      </rPr>
      <t>Prepared</t>
    </r>
    <r>
      <rPr>
        <sz val="9"/>
        <rFont val="Calibri"/>
        <family val="2"/>
        <scheme val="minor"/>
      </rPr>
      <t xml:space="preserve">: First Math and/or English course attemped was college level. </t>
    </r>
    <r>
      <rPr>
        <u/>
        <sz val="9"/>
        <rFont val="Calibri"/>
        <family val="2"/>
        <scheme val="minor"/>
      </rPr>
      <t>Unprepared</t>
    </r>
    <r>
      <rPr>
        <sz val="9"/>
        <rFont val="Calibri"/>
        <family val="2"/>
        <scheme val="minor"/>
      </rPr>
      <t>: First Math and/or English course attempted was precollegiate.</t>
    </r>
  </si>
  <si>
    <t>Percentage of credit students tracked for six years through 2015-16 who started first time in 2010-11 below transfer level in English, mathematics, and/or ESL and completed a college-level course in the same discipline.</t>
  </si>
  <si>
    <r>
      <t xml:space="preserve">3. Transfer-Level Completion Rate
Years 1 and 2
</t>
    </r>
    <r>
      <rPr>
        <i/>
        <sz val="9"/>
        <rFont val="Calibri"/>
        <family val="2"/>
        <scheme val="minor"/>
      </rPr>
      <t xml:space="preserve">(2017 Scorecard Draft) </t>
    </r>
  </si>
  <si>
    <r>
      <t xml:space="preserve">4. Career Technical Education (CTE) Rate
</t>
    </r>
    <r>
      <rPr>
        <i/>
        <sz val="9"/>
        <rFont val="Calibri"/>
        <family val="2"/>
        <scheme val="minor"/>
      </rPr>
      <t xml:space="preserve">(2017 Scorecard Draft)  </t>
    </r>
  </si>
  <si>
    <r>
      <t xml:space="preserve">5. Successful Course Completion (Fall term)
</t>
    </r>
    <r>
      <rPr>
        <i/>
        <sz val="9"/>
        <rFont val="Calibri"/>
        <family val="2"/>
        <scheme val="minor"/>
      </rPr>
      <t xml:space="preserve">(Data Mart, 2012FA-2016FA) </t>
    </r>
  </si>
  <si>
    <r>
      <t xml:space="preserve">6. Completion of Degrees
</t>
    </r>
    <r>
      <rPr>
        <i/>
        <sz val="9"/>
        <rFont val="Calibri"/>
        <family val="2"/>
        <scheme val="minor"/>
      </rPr>
      <t xml:space="preserve">(Data Mart) </t>
    </r>
  </si>
  <si>
    <r>
      <t xml:space="preserve">7. Completion of Certificates
</t>
    </r>
    <r>
      <rPr>
        <i/>
        <sz val="9"/>
        <rFont val="Calibri"/>
        <family val="2"/>
        <scheme val="minor"/>
      </rPr>
      <t xml:space="preserve">(Data Mart) </t>
    </r>
  </si>
  <si>
    <r>
      <t xml:space="preserve">8. Number of Low-Unit Certificates
</t>
    </r>
    <r>
      <rPr>
        <i/>
        <sz val="9"/>
        <rFont val="Calibri"/>
        <family val="2"/>
        <scheme val="minor"/>
      </rPr>
      <t xml:space="preserve">(Data Mart) </t>
    </r>
  </si>
  <si>
    <r>
      <t xml:space="preserve">9. Transfers to 4-Year Institutions
</t>
    </r>
    <r>
      <rPr>
        <i/>
        <sz val="9"/>
        <rFont val="Calibri"/>
        <family val="2"/>
        <scheme val="minor"/>
      </rPr>
      <t>(California public university information from UC and CSU system offices. Private university information from Data Mart.)</t>
    </r>
  </si>
  <si>
    <t>Percentage of degree, certificate and/or transfer-seeking students starting first time in 2013-14 and 2014-15 tracked for one and two years through 2015-16 who completed transfer-level math/English course.</t>
  </si>
  <si>
    <t>Number of non-Chancellor's Office-approved certificates awarded.</t>
  </si>
  <si>
    <t>Number of Chancellor's Office-approved certificates awarded.</t>
  </si>
  <si>
    <r>
      <t xml:space="preserve">MATH - Year 1
</t>
    </r>
    <r>
      <rPr>
        <sz val="9"/>
        <rFont val="Calibri"/>
        <family val="2"/>
        <scheme val="minor"/>
      </rPr>
      <t>Completed course year 1</t>
    </r>
  </si>
  <si>
    <r>
      <t xml:space="preserve">MATH - Year 2
</t>
    </r>
    <r>
      <rPr>
        <sz val="9"/>
        <rFont val="Calibri"/>
        <family val="2"/>
        <scheme val="minor"/>
      </rPr>
      <t>Completed course year 1 or year 2</t>
    </r>
  </si>
  <si>
    <r>
      <t xml:space="preserve">ENGLISH - Year 1
</t>
    </r>
    <r>
      <rPr>
        <sz val="9"/>
        <rFont val="Calibri"/>
        <family val="2"/>
        <scheme val="minor"/>
      </rPr>
      <t>Completed course year 1</t>
    </r>
  </si>
  <si>
    <r>
      <t xml:space="preserve">ENGLISH - Year 2
</t>
    </r>
    <r>
      <rPr>
        <sz val="9"/>
        <rFont val="Calibri"/>
        <family val="2"/>
        <scheme val="minor"/>
      </rPr>
      <t>Completed course year 1 or year 2</t>
    </r>
  </si>
  <si>
    <t>College Goal Required</t>
  </si>
  <si>
    <t>Goal must be set for 1 of these 4 Basic Skills/Unprepared measures</t>
  </si>
  <si>
    <r>
      <t xml:space="preserve">Five year average </t>
    </r>
    <r>
      <rPr>
        <sz val="12"/>
        <color theme="0"/>
        <rFont val="Calibri"/>
        <family val="2"/>
        <scheme val="minor"/>
      </rPr>
      <t xml:space="preserve">and upper &amp; lower bound </t>
    </r>
    <r>
      <rPr>
        <sz val="10"/>
        <color theme="0"/>
        <rFont val="Calibri"/>
        <family val="2"/>
        <scheme val="minor"/>
      </rPr>
      <t>(95% CI)</t>
    </r>
  </si>
  <si>
    <t>Stand Dev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</si>
</sst>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u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8"/>
      <color rgb="FF0066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5" tint="-0.499984740745262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12"/>
      <color theme="5" tint="0.59999389629810485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4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2"/>
      <color theme="4" tint="0.59999389629810485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DAA6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4"/>
      <color rgb="FFFF5B5B"/>
      <name val="Calibri"/>
      <family val="2"/>
      <scheme val="minor"/>
    </font>
    <font>
      <i/>
      <sz val="12"/>
      <color rgb="FFFF5B5B"/>
      <name val="Calibri"/>
      <family val="2"/>
      <scheme val="minor"/>
    </font>
    <font>
      <b/>
      <sz val="14"/>
      <color rgb="FFFF5B5B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i/>
      <sz val="12"/>
      <color theme="6" tint="-0.49998474074526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i/>
      <sz val="12"/>
      <color theme="5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37" fontId="1" fillId="0" borderId="10" xfId="2" applyNumberFormat="1" applyFont="1" applyFill="1" applyBorder="1" applyAlignment="1">
      <alignment horizontal="center" vertical="center"/>
    </xf>
    <xf numFmtId="37" fontId="1" fillId="0" borderId="11" xfId="2" applyNumberFormat="1" applyFont="1" applyFill="1" applyBorder="1" applyAlignment="1">
      <alignment horizontal="center" vertical="center"/>
    </xf>
    <xf numFmtId="37" fontId="1" fillId="0" borderId="12" xfId="2" applyNumberFormat="1" applyFont="1" applyFill="1" applyBorder="1" applyAlignment="1">
      <alignment horizontal="center" vertical="center"/>
    </xf>
    <xf numFmtId="164" fontId="1" fillId="0" borderId="10" xfId="1" applyNumberFormat="1" applyFont="1" applyFill="1" applyBorder="1" applyAlignment="1">
      <alignment horizontal="center" vertical="center"/>
    </xf>
    <xf numFmtId="164" fontId="1" fillId="0" borderId="11" xfId="1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1" fontId="12" fillId="0" borderId="0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center"/>
    </xf>
    <xf numFmtId="1" fontId="12" fillId="0" borderId="12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1" fontId="12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1" fontId="12" fillId="0" borderId="5" xfId="0" applyNumberFormat="1" applyFont="1" applyFill="1" applyBorder="1" applyAlignment="1">
      <alignment horizontal="center"/>
    </xf>
    <xf numFmtId="164" fontId="12" fillId="6" borderId="12" xfId="0" applyNumberFormat="1" applyFont="1" applyFill="1" applyBorder="1" applyAlignment="1">
      <alignment horizontal="left" indent="2"/>
    </xf>
    <xf numFmtId="164" fontId="12" fillId="7" borderId="12" xfId="0" applyNumberFormat="1" applyFont="1" applyFill="1" applyBorder="1" applyAlignment="1">
      <alignment horizontal="left" indent="2"/>
    </xf>
    <xf numFmtId="164" fontId="12" fillId="8" borderId="12" xfId="0" applyNumberFormat="1" applyFont="1" applyFill="1" applyBorder="1" applyAlignment="1">
      <alignment horizontal="left" indent="2"/>
    </xf>
    <xf numFmtId="0" fontId="18" fillId="0" borderId="0" xfId="0" applyFont="1"/>
    <xf numFmtId="164" fontId="0" fillId="0" borderId="0" xfId="1" applyNumberFormat="1" applyFont="1"/>
    <xf numFmtId="164" fontId="20" fillId="0" borderId="14" xfId="1" applyNumberFormat="1" applyFont="1" applyFill="1" applyBorder="1" applyAlignment="1">
      <alignment horizontal="center" vertical="center"/>
    </xf>
    <xf numFmtId="3" fontId="21" fillId="0" borderId="3" xfId="1" applyNumberFormat="1" applyFont="1" applyFill="1" applyBorder="1" applyAlignment="1">
      <alignment horizontal="center" vertical="center"/>
    </xf>
    <xf numFmtId="164" fontId="22" fillId="0" borderId="14" xfId="1" applyNumberFormat="1" applyFont="1" applyFill="1" applyBorder="1" applyAlignment="1">
      <alignment horizontal="center" vertical="center"/>
    </xf>
    <xf numFmtId="37" fontId="21" fillId="0" borderId="3" xfId="2" applyNumberFormat="1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wrapText="1"/>
    </xf>
    <xf numFmtId="16" fontId="23" fillId="3" borderId="18" xfId="0" applyNumberFormat="1" applyFont="1" applyFill="1" applyBorder="1" applyAlignment="1">
      <alignment horizontal="center" wrapText="1"/>
    </xf>
    <xf numFmtId="0" fontId="24" fillId="2" borderId="18" xfId="0" applyFont="1" applyFill="1" applyBorder="1" applyAlignment="1">
      <alignment horizontal="center" wrapText="1"/>
    </xf>
    <xf numFmtId="14" fontId="24" fillId="2" borderId="18" xfId="0" applyNumberFormat="1" applyFont="1" applyFill="1" applyBorder="1" applyAlignment="1">
      <alignment horizontal="center" wrapText="1"/>
    </xf>
    <xf numFmtId="0" fontId="24" fillId="4" borderId="18" xfId="0" applyFont="1" applyFill="1" applyBorder="1" applyAlignment="1">
      <alignment horizontal="center" wrapText="1"/>
    </xf>
    <xf numFmtId="14" fontId="24" fillId="4" borderId="18" xfId="0" applyNumberFormat="1" applyFont="1" applyFill="1" applyBorder="1" applyAlignment="1">
      <alignment horizontal="center" wrapText="1"/>
    </xf>
    <xf numFmtId="49" fontId="23" fillId="3" borderId="18" xfId="0" applyNumberFormat="1" applyFont="1" applyFill="1" applyBorder="1" applyAlignment="1">
      <alignment horizontal="center" wrapText="1"/>
    </xf>
    <xf numFmtId="49" fontId="24" fillId="2" borderId="18" xfId="0" applyNumberFormat="1" applyFont="1" applyFill="1" applyBorder="1" applyAlignment="1">
      <alignment horizontal="center" wrapText="1"/>
    </xf>
    <xf numFmtId="49" fontId="24" fillId="4" borderId="18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left" vertical="center" wrapText="1"/>
    </xf>
    <xf numFmtId="1" fontId="28" fillId="12" borderId="5" xfId="0" applyNumberFormat="1" applyFont="1" applyFill="1" applyBorder="1" applyAlignment="1">
      <alignment horizontal="center"/>
    </xf>
    <xf numFmtId="1" fontId="28" fillId="12" borderId="6" xfId="0" applyNumberFormat="1" applyFont="1" applyFill="1" applyBorder="1" applyAlignment="1">
      <alignment horizontal="center"/>
    </xf>
    <xf numFmtId="1" fontId="28" fillId="12" borderId="0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64" fontId="28" fillId="12" borderId="11" xfId="1" applyNumberFormat="1" applyFont="1" applyFill="1" applyBorder="1" applyAlignment="1">
      <alignment horizontal="center" vertical="center"/>
    </xf>
    <xf numFmtId="1" fontId="28" fillId="12" borderId="10" xfId="0" applyNumberFormat="1" applyFont="1" applyFill="1" applyBorder="1" applyAlignment="1">
      <alignment horizontal="center"/>
    </xf>
    <xf numFmtId="164" fontId="28" fillId="12" borderId="12" xfId="0" applyNumberFormat="1" applyFont="1" applyFill="1" applyBorder="1" applyAlignment="1">
      <alignment horizontal="left" indent="2"/>
    </xf>
    <xf numFmtId="1" fontId="28" fillId="12" borderId="11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64" fontId="33" fillId="12" borderId="14" xfId="1" applyNumberFormat="1" applyFont="1" applyFill="1" applyBorder="1" applyAlignment="1">
      <alignment horizontal="center" vertical="center"/>
    </xf>
    <xf numFmtId="3" fontId="34" fillId="12" borderId="3" xfId="1" applyNumberFormat="1" applyFont="1" applyFill="1" applyBorder="1" applyAlignment="1">
      <alignment horizontal="center" vertical="center"/>
    </xf>
    <xf numFmtId="1" fontId="26" fillId="12" borderId="5" xfId="0" applyNumberFormat="1" applyFont="1" applyFill="1" applyBorder="1" applyAlignment="1">
      <alignment horizontal="center"/>
    </xf>
    <xf numFmtId="1" fontId="26" fillId="12" borderId="6" xfId="0" applyNumberFormat="1" applyFont="1" applyFill="1" applyBorder="1" applyAlignment="1">
      <alignment horizontal="center"/>
    </xf>
    <xf numFmtId="1" fontId="26" fillId="12" borderId="0" xfId="0" applyNumberFormat="1" applyFont="1" applyFill="1" applyBorder="1" applyAlignment="1">
      <alignment horizontal="center"/>
    </xf>
    <xf numFmtId="1" fontId="26" fillId="12" borderId="15" xfId="0" applyNumberFormat="1" applyFont="1" applyFill="1" applyBorder="1" applyAlignment="1">
      <alignment horizontal="center"/>
    </xf>
    <xf numFmtId="164" fontId="26" fillId="12" borderId="11" xfId="1" applyNumberFormat="1" applyFont="1" applyFill="1" applyBorder="1" applyAlignment="1">
      <alignment horizontal="center" vertical="center"/>
    </xf>
    <xf numFmtId="1" fontId="26" fillId="12" borderId="10" xfId="0" applyNumberFormat="1" applyFont="1" applyFill="1" applyBorder="1" applyAlignment="1">
      <alignment horizontal="center"/>
    </xf>
    <xf numFmtId="164" fontId="26" fillId="12" borderId="12" xfId="0" applyNumberFormat="1" applyFont="1" applyFill="1" applyBorder="1" applyAlignment="1">
      <alignment horizontal="left" indent="2"/>
    </xf>
    <xf numFmtId="1" fontId="26" fillId="12" borderId="11" xfId="0" applyNumberFormat="1" applyFont="1" applyFill="1" applyBorder="1" applyAlignment="1">
      <alignment horizontal="center"/>
    </xf>
    <xf numFmtId="1" fontId="26" fillId="12" borderId="12" xfId="0" applyNumberFormat="1" applyFont="1" applyFill="1" applyBorder="1" applyAlignment="1">
      <alignment horizontal="center"/>
    </xf>
    <xf numFmtId="164" fontId="35" fillId="12" borderId="14" xfId="1" applyNumberFormat="1" applyFont="1" applyFill="1" applyBorder="1" applyAlignment="1">
      <alignment horizontal="center" vertical="center"/>
    </xf>
    <xf numFmtId="3" fontId="36" fillId="12" borderId="3" xfId="1" applyNumberFormat="1" applyFont="1" applyFill="1" applyBorder="1" applyAlignment="1">
      <alignment horizontal="center" vertical="center"/>
    </xf>
    <xf numFmtId="1" fontId="37" fillId="8" borderId="5" xfId="0" applyNumberFormat="1" applyFont="1" applyFill="1" applyBorder="1" applyAlignment="1">
      <alignment horizontal="center"/>
    </xf>
    <xf numFmtId="1" fontId="37" fillId="8" borderId="6" xfId="0" applyNumberFormat="1" applyFont="1" applyFill="1" applyBorder="1" applyAlignment="1">
      <alignment horizontal="center"/>
    </xf>
    <xf numFmtId="1" fontId="37" fillId="8" borderId="0" xfId="0" applyNumberFormat="1" applyFont="1" applyFill="1" applyBorder="1" applyAlignment="1">
      <alignment horizontal="center"/>
    </xf>
    <xf numFmtId="1" fontId="37" fillId="8" borderId="15" xfId="0" applyNumberFormat="1" applyFont="1" applyFill="1" applyBorder="1" applyAlignment="1">
      <alignment horizontal="center"/>
    </xf>
    <xf numFmtId="164" fontId="37" fillId="8" borderId="11" xfId="1" applyNumberFormat="1" applyFont="1" applyFill="1" applyBorder="1" applyAlignment="1">
      <alignment horizontal="center" vertical="center"/>
    </xf>
    <xf numFmtId="1" fontId="37" fillId="8" borderId="10" xfId="0" applyNumberFormat="1" applyFont="1" applyFill="1" applyBorder="1" applyAlignment="1">
      <alignment horizontal="center"/>
    </xf>
    <xf numFmtId="164" fontId="37" fillId="8" borderId="12" xfId="0" applyNumberFormat="1" applyFont="1" applyFill="1" applyBorder="1" applyAlignment="1">
      <alignment horizontal="left" indent="2"/>
    </xf>
    <xf numFmtId="1" fontId="37" fillId="8" borderId="11" xfId="0" applyNumberFormat="1" applyFont="1" applyFill="1" applyBorder="1" applyAlignment="1">
      <alignment horizontal="center"/>
    </xf>
    <xf numFmtId="1" fontId="37" fillId="8" borderId="12" xfId="0" applyNumberFormat="1" applyFont="1" applyFill="1" applyBorder="1" applyAlignment="1">
      <alignment horizontal="center"/>
    </xf>
    <xf numFmtId="164" fontId="31" fillId="8" borderId="14" xfId="1" applyNumberFormat="1" applyFont="1" applyFill="1" applyBorder="1" applyAlignment="1">
      <alignment horizontal="center" vertical="center"/>
    </xf>
    <xf numFmtId="3" fontId="32" fillId="8" borderId="3" xfId="1" applyNumberFormat="1" applyFont="1" applyFill="1" applyBorder="1" applyAlignment="1">
      <alignment horizontal="center" vertical="center"/>
    </xf>
    <xf numFmtId="0" fontId="39" fillId="0" borderId="0" xfId="1" applyNumberFormat="1" applyFont="1" applyAlignment="1">
      <alignment horizontal="left"/>
    </xf>
    <xf numFmtId="0" fontId="24" fillId="13" borderId="18" xfId="0" applyFont="1" applyFill="1" applyBorder="1" applyAlignment="1">
      <alignment horizontal="center" wrapText="1"/>
    </xf>
    <xf numFmtId="14" fontId="24" fillId="13" borderId="18" xfId="0" applyNumberFormat="1" applyFont="1" applyFill="1" applyBorder="1" applyAlignment="1">
      <alignment horizontal="center" wrapText="1"/>
    </xf>
    <xf numFmtId="49" fontId="24" fillId="13" borderId="18" xfId="0" applyNumberFormat="1" applyFont="1" applyFill="1" applyBorder="1" applyAlignment="1">
      <alignment horizontal="center" wrapText="1"/>
    </xf>
    <xf numFmtId="0" fontId="44" fillId="0" borderId="0" xfId="0" applyFont="1" applyFill="1" applyAlignment="1">
      <alignment horizontal="left"/>
    </xf>
    <xf numFmtId="37" fontId="45" fillId="0" borderId="12" xfId="2" applyNumberFormat="1" applyFont="1" applyFill="1" applyBorder="1" applyAlignment="1">
      <alignment horizontal="center" vertical="center"/>
    </xf>
    <xf numFmtId="164" fontId="12" fillId="15" borderId="12" xfId="0" applyNumberFormat="1" applyFont="1" applyFill="1" applyBorder="1" applyAlignment="1">
      <alignment horizontal="left" indent="2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164" fontId="47" fillId="0" borderId="14" xfId="1" applyNumberFormat="1" applyFont="1" applyFill="1" applyBorder="1" applyAlignment="1">
      <alignment horizontal="center" vertical="center"/>
    </xf>
    <xf numFmtId="164" fontId="47" fillId="0" borderId="3" xfId="1" applyNumberFormat="1" applyFont="1" applyFill="1" applyBorder="1" applyAlignment="1">
      <alignment horizontal="center" vertical="center"/>
    </xf>
    <xf numFmtId="3" fontId="47" fillId="0" borderId="14" xfId="1" applyNumberFormat="1" applyFont="1" applyFill="1" applyBorder="1" applyAlignment="1">
      <alignment horizontal="center" vertical="center"/>
    </xf>
    <xf numFmtId="3" fontId="47" fillId="0" borderId="3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164" fontId="51" fillId="0" borderId="0" xfId="0" applyNumberFormat="1" applyFont="1" applyAlignment="1">
      <alignment horizontal="center" vertical="center"/>
    </xf>
    <xf numFmtId="10" fontId="51" fillId="0" borderId="0" xfId="1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1" fontId="51" fillId="0" borderId="0" xfId="1" applyNumberFormat="1" applyFont="1" applyAlignment="1">
      <alignment horizontal="center" vertical="center"/>
    </xf>
    <xf numFmtId="2" fontId="41" fillId="0" borderId="0" xfId="1" applyNumberFormat="1" applyFont="1"/>
    <xf numFmtId="2" fontId="52" fillId="0" borderId="0" xfId="1" applyNumberFormat="1" applyFont="1" applyAlignment="1">
      <alignment horizontal="center" vertical="center" wrapText="1"/>
    </xf>
    <xf numFmtId="2" fontId="51" fillId="0" borderId="0" xfId="0" applyNumberFormat="1" applyFont="1" applyAlignment="1">
      <alignment horizontal="center" vertical="center"/>
    </xf>
    <xf numFmtId="2" fontId="51" fillId="0" borderId="0" xfId="1" applyNumberFormat="1" applyFont="1" applyAlignment="1">
      <alignment horizontal="center" vertical="center"/>
    </xf>
    <xf numFmtId="2" fontId="41" fillId="0" borderId="0" xfId="1" applyNumberFormat="1" applyFont="1" applyAlignment="1">
      <alignment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4" fontId="55" fillId="8" borderId="14" xfId="1" applyNumberFormat="1" applyFont="1" applyFill="1" applyBorder="1" applyAlignment="1">
      <alignment horizontal="center" vertical="center"/>
    </xf>
    <xf numFmtId="164" fontId="55" fillId="8" borderId="3" xfId="1" applyNumberFormat="1" applyFont="1" applyFill="1" applyBorder="1" applyAlignment="1">
      <alignment horizontal="center" vertical="center"/>
    </xf>
    <xf numFmtId="164" fontId="56" fillId="12" borderId="14" xfId="1" applyNumberFormat="1" applyFont="1" applyFill="1" applyBorder="1" applyAlignment="1">
      <alignment horizontal="center" vertical="center"/>
    </xf>
    <xf numFmtId="164" fontId="56" fillId="12" borderId="3" xfId="1" applyNumberFormat="1" applyFont="1" applyFill="1" applyBorder="1" applyAlignment="1">
      <alignment horizontal="center" vertical="center"/>
    </xf>
    <xf numFmtId="164" fontId="54" fillId="12" borderId="14" xfId="1" applyNumberFormat="1" applyFont="1" applyFill="1" applyBorder="1" applyAlignment="1">
      <alignment horizontal="center" vertical="center"/>
    </xf>
    <xf numFmtId="164" fontId="54" fillId="12" borderId="3" xfId="1" applyNumberFormat="1" applyFont="1" applyFill="1" applyBorder="1" applyAlignment="1">
      <alignment horizontal="center" vertical="center"/>
    </xf>
    <xf numFmtId="164" fontId="12" fillId="17" borderId="12" xfId="0" applyNumberFormat="1" applyFont="1" applyFill="1" applyBorder="1" applyAlignment="1">
      <alignment horizontal="left" indent="2"/>
    </xf>
    <xf numFmtId="164" fontId="12" fillId="0" borderId="13" xfId="0" applyNumberFormat="1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2" fillId="11" borderId="2" xfId="0" applyFont="1" applyFill="1" applyBorder="1" applyAlignment="1">
      <alignment horizontal="left" vertical="center" wrapText="1"/>
    </xf>
    <xf numFmtId="0" fontId="2" fillId="11" borderId="14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 wrapText="1"/>
    </xf>
    <xf numFmtId="9" fontId="4" fillId="11" borderId="7" xfId="1" applyFont="1" applyFill="1" applyBorder="1" applyAlignment="1">
      <alignment horizontal="left" vertical="center" wrapText="1"/>
    </xf>
    <xf numFmtId="9" fontId="4" fillId="11" borderId="8" xfId="1" applyFont="1" applyFill="1" applyBorder="1" applyAlignment="1">
      <alignment horizontal="left" vertical="center" wrapText="1"/>
    </xf>
    <xf numFmtId="9" fontId="4" fillId="11" borderId="9" xfId="1" applyFont="1" applyFill="1" applyBorder="1" applyAlignment="1">
      <alignment horizontal="left" vertical="center" wrapText="1"/>
    </xf>
    <xf numFmtId="37" fontId="2" fillId="0" borderId="13" xfId="2" applyNumberFormat="1" applyFont="1" applyFill="1" applyBorder="1" applyAlignment="1">
      <alignment horizontal="center" vertical="center"/>
    </xf>
    <xf numFmtId="37" fontId="2" fillId="0" borderId="10" xfId="2" applyNumberFormat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9" fontId="0" fillId="0" borderId="1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3" fontId="48" fillId="0" borderId="2" xfId="1" applyNumberFormat="1" applyFont="1" applyFill="1" applyBorder="1" applyAlignment="1">
      <alignment horizontal="center" vertical="center"/>
    </xf>
    <xf numFmtId="3" fontId="48" fillId="0" borderId="14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164" fontId="48" fillId="0" borderId="2" xfId="1" applyNumberFormat="1" applyFont="1" applyFill="1" applyBorder="1" applyAlignment="1">
      <alignment horizontal="center" vertical="center"/>
    </xf>
    <xf numFmtId="164" fontId="48" fillId="0" borderId="14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left" vertical="center" wrapText="1"/>
    </xf>
    <xf numFmtId="0" fontId="7" fillId="13" borderId="24" xfId="0" applyFont="1" applyFill="1" applyBorder="1" applyAlignment="1">
      <alignment horizontal="left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4" fillId="13" borderId="18" xfId="0" applyFont="1" applyFill="1" applyBorder="1" applyAlignment="1">
      <alignment horizontal="center" vertical="center" wrapText="1"/>
    </xf>
    <xf numFmtId="0" fontId="14" fillId="13" borderId="17" xfId="0" applyFont="1" applyFill="1" applyBorder="1" applyAlignment="1">
      <alignment horizontal="center" vertical="center" wrapText="1"/>
    </xf>
    <xf numFmtId="0" fontId="14" fillId="13" borderId="19" xfId="0" applyFont="1" applyFill="1" applyBorder="1" applyAlignment="1">
      <alignment horizontal="center" vertical="center" wrapText="1"/>
    </xf>
    <xf numFmtId="9" fontId="4" fillId="11" borderId="0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/>
    </xf>
    <xf numFmtId="0" fontId="37" fillId="8" borderId="14" xfId="0" applyFont="1" applyFill="1" applyBorder="1" applyAlignment="1">
      <alignment horizontal="center"/>
    </xf>
    <xf numFmtId="0" fontId="37" fillId="8" borderId="3" xfId="0" applyFont="1" applyFill="1" applyBorder="1" applyAlignment="1">
      <alignment horizontal="center"/>
    </xf>
    <xf numFmtId="164" fontId="37" fillId="8" borderId="13" xfId="0" applyNumberFormat="1" applyFont="1" applyFill="1" applyBorder="1" applyAlignment="1">
      <alignment horizontal="center"/>
    </xf>
    <xf numFmtId="164" fontId="37" fillId="8" borderId="15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left" vertical="center" wrapText="1"/>
    </xf>
    <xf numFmtId="0" fontId="29" fillId="8" borderId="2" xfId="0" applyFont="1" applyFill="1" applyBorder="1" applyAlignment="1">
      <alignment vertical="center" wrapText="1"/>
    </xf>
    <xf numFmtId="0" fontId="29" fillId="8" borderId="14" xfId="0" applyFont="1" applyFill="1" applyBorder="1" applyAlignment="1">
      <alignment vertical="center" wrapText="1"/>
    </xf>
    <xf numFmtId="0" fontId="29" fillId="8" borderId="3" xfId="0" applyFont="1" applyFill="1" applyBorder="1" applyAlignment="1">
      <alignment vertical="center" wrapText="1"/>
    </xf>
    <xf numFmtId="164" fontId="38" fillId="8" borderId="2" xfId="1" applyNumberFormat="1" applyFont="1" applyFill="1" applyBorder="1" applyAlignment="1">
      <alignment horizontal="center" vertical="center"/>
    </xf>
    <xf numFmtId="164" fontId="38" fillId="8" borderId="14" xfId="1" applyNumberFormat="1" applyFont="1" applyFill="1" applyBorder="1" applyAlignment="1">
      <alignment horizontal="center" vertical="center"/>
    </xf>
    <xf numFmtId="9" fontId="37" fillId="8" borderId="4" xfId="1" applyFont="1" applyFill="1" applyBorder="1" applyAlignment="1">
      <alignment horizontal="center" vertical="center"/>
    </xf>
    <xf numFmtId="9" fontId="37" fillId="8" borderId="5" xfId="1" applyFont="1" applyFill="1" applyBorder="1" applyAlignment="1">
      <alignment horizontal="center" vertical="center"/>
    </xf>
    <xf numFmtId="9" fontId="37" fillId="8" borderId="13" xfId="1" applyFont="1" applyFill="1" applyBorder="1" applyAlignment="1">
      <alignment horizontal="center" vertical="center"/>
    </xf>
    <xf numFmtId="9" fontId="37" fillId="8" borderId="0" xfId="1" applyFont="1" applyFill="1" applyBorder="1" applyAlignment="1">
      <alignment horizontal="center" vertical="center"/>
    </xf>
    <xf numFmtId="164" fontId="37" fillId="8" borderId="4" xfId="0" applyNumberFormat="1" applyFont="1" applyFill="1" applyBorder="1" applyAlignment="1">
      <alignment horizontal="center"/>
    </xf>
    <xf numFmtId="164" fontId="37" fillId="8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14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2"/>
    </xf>
    <xf numFmtId="164" fontId="9" fillId="8" borderId="2" xfId="1" applyNumberFormat="1" applyFont="1" applyFill="1" applyBorder="1" applyAlignment="1">
      <alignment horizontal="center" vertical="center"/>
    </xf>
    <xf numFmtId="164" fontId="9" fillId="8" borderId="14" xfId="1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13" borderId="20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0" fontId="14" fillId="13" borderId="25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 wrapText="1"/>
    </xf>
    <xf numFmtId="164" fontId="46" fillId="0" borderId="2" xfId="1" applyNumberFormat="1" applyFont="1" applyFill="1" applyBorder="1" applyAlignment="1">
      <alignment horizontal="center" vertical="center"/>
    </xf>
    <xf numFmtId="164" fontId="46" fillId="0" borderId="14" xfId="1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164" fontId="12" fillId="15" borderId="4" xfId="0" applyNumberFormat="1" applyFont="1" applyFill="1" applyBorder="1" applyAlignment="1">
      <alignment horizontal="center"/>
    </xf>
    <xf numFmtId="164" fontId="12" fillId="15" borderId="6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left" vertical="center" wrapText="1"/>
    </xf>
    <xf numFmtId="0" fontId="2" fillId="15" borderId="14" xfId="0" applyFont="1" applyFill="1" applyBorder="1" applyAlignment="1">
      <alignment horizontal="left" vertical="center" wrapText="1"/>
    </xf>
    <xf numFmtId="0" fontId="2" fillId="15" borderId="3" xfId="0" applyFont="1" applyFill="1" applyBorder="1" applyAlignment="1">
      <alignment horizontal="left" vertical="center" wrapText="1"/>
    </xf>
    <xf numFmtId="164" fontId="12" fillId="16" borderId="13" xfId="0" applyNumberFormat="1" applyFont="1" applyFill="1" applyBorder="1" applyAlignment="1">
      <alignment horizontal="center"/>
    </xf>
    <xf numFmtId="164" fontId="12" fillId="16" borderId="15" xfId="0" applyNumberFormat="1" applyFont="1" applyFill="1" applyBorder="1" applyAlignment="1">
      <alignment horizontal="center"/>
    </xf>
    <xf numFmtId="164" fontId="12" fillId="16" borderId="4" xfId="0" applyNumberFormat="1" applyFont="1" applyFill="1" applyBorder="1" applyAlignment="1">
      <alignment horizontal="center"/>
    </xf>
    <xf numFmtId="164" fontId="12" fillId="16" borderId="6" xfId="0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vertical="center" wrapText="1"/>
    </xf>
    <xf numFmtId="0" fontId="2" fillId="16" borderId="14" xfId="0" applyFont="1" applyFill="1" applyBorder="1" applyAlignment="1">
      <alignment vertical="center" wrapText="1"/>
    </xf>
    <xf numFmtId="0" fontId="2" fillId="16" borderId="3" xfId="0" applyFont="1" applyFill="1" applyBorder="1" applyAlignment="1">
      <alignment vertical="center" wrapText="1"/>
    </xf>
    <xf numFmtId="0" fontId="2" fillId="15" borderId="2" xfId="0" applyFont="1" applyFill="1" applyBorder="1" applyAlignment="1">
      <alignment vertical="center" wrapText="1"/>
    </xf>
    <xf numFmtId="0" fontId="2" fillId="15" borderId="14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4" fontId="53" fillId="12" borderId="2" xfId="1" applyNumberFormat="1" applyFont="1" applyFill="1" applyBorder="1" applyAlignment="1">
      <alignment horizontal="center" vertical="center"/>
    </xf>
    <xf numFmtId="164" fontId="53" fillId="12" borderId="14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64" fontId="26" fillId="12" borderId="4" xfId="0" applyNumberFormat="1" applyFont="1" applyFill="1" applyBorder="1" applyAlignment="1">
      <alignment horizontal="center"/>
    </xf>
    <xf numFmtId="164" fontId="26" fillId="12" borderId="6" xfId="0" applyNumberFormat="1" applyFont="1" applyFill="1" applyBorder="1" applyAlignment="1">
      <alignment horizontal="center"/>
    </xf>
    <xf numFmtId="164" fontId="26" fillId="12" borderId="13" xfId="0" applyNumberFormat="1" applyFont="1" applyFill="1" applyBorder="1" applyAlignment="1">
      <alignment horizontal="center"/>
    </xf>
    <xf numFmtId="164" fontId="26" fillId="12" borderId="15" xfId="0" applyNumberFormat="1" applyFont="1" applyFill="1" applyBorder="1" applyAlignment="1">
      <alignment horizontal="center"/>
    </xf>
    <xf numFmtId="164" fontId="12" fillId="15" borderId="13" xfId="0" applyNumberFormat="1" applyFont="1" applyFill="1" applyBorder="1" applyAlignment="1">
      <alignment horizontal="center"/>
    </xf>
    <xf numFmtId="164" fontId="12" fillId="15" borderId="15" xfId="0" applyNumberFormat="1" applyFont="1" applyFill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9" fontId="5" fillId="11" borderId="8" xfId="1" applyFont="1" applyFill="1" applyBorder="1" applyAlignment="1">
      <alignment horizontal="left" vertical="center" wrapText="1"/>
    </xf>
    <xf numFmtId="9" fontId="5" fillId="11" borderId="9" xfId="1" applyFont="1" applyFill="1" applyBorder="1" applyAlignment="1">
      <alignment horizontal="left" vertical="center" wrapText="1"/>
    </xf>
    <xf numFmtId="37" fontId="2" fillId="0" borderId="4" xfId="2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9" fontId="5" fillId="11" borderId="0" xfId="1" applyFont="1" applyFill="1" applyBorder="1" applyAlignment="1">
      <alignment horizontal="left" vertical="center" wrapText="1"/>
    </xf>
    <xf numFmtId="9" fontId="26" fillId="12" borderId="4" xfId="1" applyFont="1" applyFill="1" applyBorder="1" applyAlignment="1">
      <alignment horizontal="center" vertical="center"/>
    </xf>
    <xf numFmtId="9" fontId="26" fillId="12" borderId="5" xfId="1" applyFont="1" applyFill="1" applyBorder="1" applyAlignment="1">
      <alignment horizontal="center" vertical="center"/>
    </xf>
    <xf numFmtId="9" fontId="26" fillId="12" borderId="13" xfId="1" applyFont="1" applyFill="1" applyBorder="1" applyAlignment="1">
      <alignment horizontal="center" vertical="center"/>
    </xf>
    <xf numFmtId="9" fontId="26" fillId="12" borderId="0" xfId="1" applyFont="1" applyFill="1" applyBorder="1" applyAlignment="1">
      <alignment horizontal="center" vertical="center"/>
    </xf>
    <xf numFmtId="164" fontId="25" fillId="12" borderId="2" xfId="1" applyNumberFormat="1" applyFont="1" applyFill="1" applyBorder="1" applyAlignment="1">
      <alignment horizontal="center" vertical="center"/>
    </xf>
    <xf numFmtId="164" fontId="25" fillId="12" borderId="14" xfId="1" applyNumberFormat="1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vertical="center" wrapText="1"/>
    </xf>
    <xf numFmtId="0" fontId="29" fillId="12" borderId="14" xfId="0" applyFont="1" applyFill="1" applyBorder="1" applyAlignment="1">
      <alignment vertical="center" wrapText="1"/>
    </xf>
    <xf numFmtId="0" fontId="29" fillId="12" borderId="3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164" fontId="10" fillId="12" borderId="2" xfId="1" applyNumberFormat="1" applyFont="1" applyFill="1" applyBorder="1" applyAlignment="1">
      <alignment horizontal="center" vertical="center"/>
    </xf>
    <xf numFmtId="164" fontId="10" fillId="12" borderId="14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164" fontId="28" fillId="12" borderId="13" xfId="0" applyNumberFormat="1" applyFont="1" applyFill="1" applyBorder="1" applyAlignment="1">
      <alignment horizontal="center"/>
    </xf>
    <xf numFmtId="164" fontId="28" fillId="12" borderId="15" xfId="0" applyNumberFormat="1" applyFont="1" applyFill="1" applyBorder="1" applyAlignment="1">
      <alignment horizontal="center"/>
    </xf>
    <xf numFmtId="9" fontId="28" fillId="12" borderId="4" xfId="1" applyFont="1" applyFill="1" applyBorder="1" applyAlignment="1">
      <alignment horizontal="center" vertical="center"/>
    </xf>
    <xf numFmtId="9" fontId="28" fillId="12" borderId="5" xfId="1" applyFont="1" applyFill="1" applyBorder="1" applyAlignment="1">
      <alignment horizontal="center" vertical="center"/>
    </xf>
    <xf numFmtId="9" fontId="28" fillId="12" borderId="13" xfId="1" applyFont="1" applyFill="1" applyBorder="1" applyAlignment="1">
      <alignment horizontal="center" vertical="center"/>
    </xf>
    <xf numFmtId="9" fontId="28" fillId="12" borderId="0" xfId="1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vertical="center" wrapText="1"/>
    </xf>
    <xf numFmtId="0" fontId="2" fillId="17" borderId="14" xfId="0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9" fontId="5" fillId="11" borderId="5" xfId="1" applyFont="1" applyFill="1" applyBorder="1" applyAlignment="1">
      <alignment horizontal="left" vertical="center" wrapText="1"/>
    </xf>
    <xf numFmtId="164" fontId="27" fillId="12" borderId="2" xfId="1" applyNumberFormat="1" applyFont="1" applyFill="1" applyBorder="1" applyAlignment="1">
      <alignment horizontal="center" vertical="center"/>
    </xf>
    <xf numFmtId="164" fontId="27" fillId="12" borderId="14" xfId="1" applyNumberFormat="1" applyFont="1" applyFill="1" applyBorder="1" applyAlignment="1">
      <alignment horizontal="center" vertical="center"/>
    </xf>
    <xf numFmtId="164" fontId="28" fillId="12" borderId="4" xfId="0" applyNumberFormat="1" applyFont="1" applyFill="1" applyBorder="1" applyAlignment="1">
      <alignment horizontal="center"/>
    </xf>
    <xf numFmtId="164" fontId="28" fillId="12" borderId="6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 wrapText="1" indent="3"/>
    </xf>
    <xf numFmtId="0" fontId="2" fillId="0" borderId="14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3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600"/>
      <color rgb="FFFF5B5B"/>
      <color rgb="FFFFFFCC"/>
      <color rgb="FFFFFF99"/>
      <color rgb="FF99FFCC"/>
      <color rgb="FFDAA6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1"/>
  <sheetViews>
    <sheetView zoomScaleNormal="100" workbookViewId="0">
      <selection activeCell="B16" sqref="B16"/>
    </sheetView>
  </sheetViews>
  <sheetFormatPr defaultRowHeight="15" x14ac:dyDescent="0.25"/>
  <cols>
    <col min="1" max="1" width="27.7109375" style="7" customWidth="1"/>
    <col min="2" max="2" width="14.7109375" style="1" customWidth="1"/>
    <col min="3" max="3" width="16" style="1" customWidth="1"/>
    <col min="4" max="9" width="7.140625" style="3" customWidth="1"/>
    <col min="10" max="10" width="10.7109375" style="14" customWidth="1"/>
    <col min="11" max="11" width="18.7109375" customWidth="1"/>
    <col min="12" max="12" width="7.140625" customWidth="1"/>
    <col min="13" max="13" width="10.7109375" customWidth="1"/>
    <col min="14" max="14" width="18.7109375" customWidth="1"/>
    <col min="15" max="15" width="14.28515625" customWidth="1"/>
    <col min="16" max="16" width="7.28515625" customWidth="1"/>
    <col min="17" max="17" width="9.140625" style="99"/>
  </cols>
  <sheetData>
    <row r="1" spans="1:17" ht="36" x14ac:dyDescent="0.55000000000000004">
      <c r="A1" s="195" t="s">
        <v>37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7" ht="17.45" customHeight="1" x14ac:dyDescent="0.25">
      <c r="A2" s="82"/>
    </row>
    <row r="3" spans="1:17" s="13" customFormat="1" ht="35.450000000000003" customHeight="1" x14ac:dyDescent="0.3">
      <c r="A3" s="151" t="s">
        <v>10</v>
      </c>
      <c r="B3" s="153" t="s">
        <v>32</v>
      </c>
      <c r="C3" s="200" t="s">
        <v>57</v>
      </c>
      <c r="D3" s="197" t="s">
        <v>3</v>
      </c>
      <c r="E3" s="198"/>
      <c r="F3" s="198"/>
      <c r="G3" s="198"/>
      <c r="H3" s="199"/>
      <c r="I3" s="156" t="s">
        <v>24</v>
      </c>
      <c r="J3" s="156"/>
      <c r="K3" s="156" t="s">
        <v>11</v>
      </c>
      <c r="L3" s="158" t="s">
        <v>23</v>
      </c>
      <c r="M3" s="158"/>
      <c r="N3" s="158" t="s">
        <v>11</v>
      </c>
      <c r="O3" s="160" t="s">
        <v>13</v>
      </c>
      <c r="Q3" s="99"/>
    </row>
    <row r="4" spans="1:17" s="13" customFormat="1" ht="28.15" customHeight="1" x14ac:dyDescent="0.3">
      <c r="A4" s="152"/>
      <c r="B4" s="154"/>
      <c r="C4" s="201"/>
      <c r="D4" s="79" t="s">
        <v>20</v>
      </c>
      <c r="E4" s="80" t="s">
        <v>19</v>
      </c>
      <c r="F4" s="79" t="s">
        <v>18</v>
      </c>
      <c r="G4" s="79" t="s">
        <v>31</v>
      </c>
      <c r="H4" s="79" t="s">
        <v>33</v>
      </c>
      <c r="I4" s="157"/>
      <c r="J4" s="157"/>
      <c r="K4" s="157"/>
      <c r="L4" s="159"/>
      <c r="M4" s="159"/>
      <c r="N4" s="159"/>
      <c r="O4" s="161"/>
      <c r="Q4" s="99"/>
    </row>
    <row r="5" spans="1:17" s="4" customFormat="1" ht="43.9" customHeight="1" x14ac:dyDescent="0.25">
      <c r="A5" s="44" t="s">
        <v>34</v>
      </c>
      <c r="B5" s="174" t="s">
        <v>39</v>
      </c>
      <c r="C5" s="175"/>
      <c r="D5" s="175"/>
      <c r="E5" s="175"/>
      <c r="F5" s="175"/>
      <c r="G5" s="175"/>
      <c r="H5" s="175"/>
      <c r="I5" s="194"/>
      <c r="J5" s="194"/>
      <c r="K5" s="175"/>
      <c r="L5" s="194"/>
      <c r="M5" s="194"/>
      <c r="N5" s="175"/>
      <c r="O5" s="177"/>
      <c r="Q5" s="98" t="s">
        <v>58</v>
      </c>
    </row>
    <row r="6" spans="1:17" s="4" customFormat="1" ht="17.25" customHeight="1" x14ac:dyDescent="0.25">
      <c r="A6" s="189" t="s">
        <v>4</v>
      </c>
      <c r="B6" s="143">
        <f>SUM(H9)</f>
        <v>0.747</v>
      </c>
      <c r="C6" s="148">
        <f>Q6</f>
        <v>0.74360000000000004</v>
      </c>
      <c r="D6" s="130"/>
      <c r="E6" s="131"/>
      <c r="F6" s="131"/>
      <c r="G6" s="131"/>
      <c r="H6" s="131"/>
      <c r="I6" s="136">
        <v>5.0000000000000001E-3</v>
      </c>
      <c r="J6" s="137"/>
      <c r="K6" s="16">
        <f>((I6+$B$6)*$B$9)-($B$9*$B$6)</f>
        <v>6.2749999999999773</v>
      </c>
      <c r="L6" s="136">
        <v>0.02</v>
      </c>
      <c r="M6" s="137"/>
      <c r="N6" s="17">
        <f>((L6+$B$6)*$B$9)-($B$9*$B$6)</f>
        <v>25.100000000000023</v>
      </c>
      <c r="O6" s="138"/>
      <c r="Q6" s="100">
        <f>+AVERAGE(D9:H9)</f>
        <v>0.74360000000000004</v>
      </c>
    </row>
    <row r="7" spans="1:17" s="4" customFormat="1" ht="17.25" customHeight="1" x14ac:dyDescent="0.25">
      <c r="A7" s="190"/>
      <c r="B7" s="144"/>
      <c r="C7" s="149"/>
      <c r="D7" s="133"/>
      <c r="E7" s="134"/>
      <c r="F7" s="134"/>
      <c r="G7" s="134"/>
      <c r="H7" s="134"/>
      <c r="I7" s="120">
        <v>0.01</v>
      </c>
      <c r="J7" s="121"/>
      <c r="K7" s="16">
        <f>((I7+$B$6)*$B$9)-($B$9*$B$6)</f>
        <v>12.549999999999955</v>
      </c>
      <c r="L7" s="120">
        <v>0.03</v>
      </c>
      <c r="M7" s="121"/>
      <c r="N7" s="18">
        <f>((L7+$B$6)*$B$9)-($B$9*$B$6)</f>
        <v>37.649999999999977</v>
      </c>
      <c r="O7" s="139"/>
      <c r="Q7" s="101">
        <f>_xlfn.STDEV.S(D9:H9)</f>
        <v>4.7222875812470422E-3</v>
      </c>
    </row>
    <row r="8" spans="1:17" s="4" customFormat="1" ht="17.25" customHeight="1" x14ac:dyDescent="0.25">
      <c r="A8" s="190"/>
      <c r="B8" s="31" t="s">
        <v>27</v>
      </c>
      <c r="C8" s="94">
        <f>Q6+Q8</f>
        <v>0.74773926756806086</v>
      </c>
      <c r="D8" s="133"/>
      <c r="E8" s="134"/>
      <c r="F8" s="134"/>
      <c r="G8" s="134"/>
      <c r="H8" s="134"/>
      <c r="I8" s="120">
        <v>1.4999999999999999E-2</v>
      </c>
      <c r="J8" s="121"/>
      <c r="K8" s="16">
        <f>((I8+$B$6)*$B$9)-($B$9*$B$6)</f>
        <v>18.825000000000045</v>
      </c>
      <c r="L8" s="120">
        <v>0.04</v>
      </c>
      <c r="M8" s="121"/>
      <c r="N8" s="18">
        <f>((L8+$B$6)*$B$9)-($B$9*$B$6)</f>
        <v>50.200000000000045</v>
      </c>
      <c r="O8" s="139"/>
      <c r="Q8" s="101">
        <f>(1.96*Q7)/(5^0.5)</f>
        <v>4.1392675680608079E-3</v>
      </c>
    </row>
    <row r="9" spans="1:17" s="4" customFormat="1" ht="17.25" customHeight="1" x14ac:dyDescent="0.25">
      <c r="A9" s="191"/>
      <c r="B9" s="32">
        <f>SUM(CCC!B9,DVC!B9,LMC!B9)</f>
        <v>1255</v>
      </c>
      <c r="C9" s="95">
        <f>Q6-Q8</f>
        <v>0.73946073243193922</v>
      </c>
      <c r="D9" s="12">
        <v>0.748</v>
      </c>
      <c r="E9" s="12">
        <v>0.74299999999999999</v>
      </c>
      <c r="F9" s="12">
        <v>0.73599999999999999</v>
      </c>
      <c r="G9" s="12">
        <v>0.74399999999999999</v>
      </c>
      <c r="H9" s="12">
        <v>0.747</v>
      </c>
      <c r="I9" s="22" t="s">
        <v>12</v>
      </c>
      <c r="J9" s="28"/>
      <c r="K9" s="23">
        <f>((J9+$B$6)*$B$9)-($B$9*$B$6)</f>
        <v>0</v>
      </c>
      <c r="L9" s="22" t="s">
        <v>12</v>
      </c>
      <c r="M9" s="28"/>
      <c r="N9" s="19">
        <f>((M9+$B$6)*$B$9)-($B$9*$B$6)</f>
        <v>0</v>
      </c>
      <c r="O9" s="140"/>
      <c r="Q9" s="102"/>
    </row>
    <row r="10" spans="1:17" s="4" customFormat="1" ht="15" customHeight="1" x14ac:dyDescent="0.25">
      <c r="A10" s="189" t="s">
        <v>25</v>
      </c>
      <c r="B10" s="143">
        <f>SUM(H13)</f>
        <v>0.47299999999999998</v>
      </c>
      <c r="C10" s="148">
        <f>Q10</f>
        <v>0.44600000000000001</v>
      </c>
      <c r="D10" s="130"/>
      <c r="E10" s="131"/>
      <c r="F10" s="131"/>
      <c r="G10" s="131"/>
      <c r="H10" s="131"/>
      <c r="I10" s="136">
        <v>5.0000000000000001E-3</v>
      </c>
      <c r="J10" s="137"/>
      <c r="K10" s="25">
        <f>((I10+$B$10)*$B$13)-($B$13*$B$10)</f>
        <v>17.894999999999982</v>
      </c>
      <c r="L10" s="136">
        <v>0.02</v>
      </c>
      <c r="M10" s="137"/>
      <c r="N10" s="17">
        <f>((L10+$B$10)*$B$13)-($B$13*$B$10)</f>
        <v>71.579999999999927</v>
      </c>
      <c r="O10" s="166" t="s">
        <v>56</v>
      </c>
      <c r="Q10" s="100">
        <f>+AVERAGE(D13:H13)</f>
        <v>0.44600000000000001</v>
      </c>
    </row>
    <row r="11" spans="1:17" s="4" customFormat="1" ht="15" customHeight="1" x14ac:dyDescent="0.25">
      <c r="A11" s="190"/>
      <c r="B11" s="144"/>
      <c r="C11" s="149"/>
      <c r="D11" s="133"/>
      <c r="E11" s="134"/>
      <c r="F11" s="134"/>
      <c r="G11" s="134"/>
      <c r="H11" s="134"/>
      <c r="I11" s="120">
        <v>0.01</v>
      </c>
      <c r="J11" s="121"/>
      <c r="K11" s="16">
        <f t="shared" ref="K11:K12" si="0">((I11+$B$10)*$B$13)-($B$13*$B$10)</f>
        <v>35.789999999999964</v>
      </c>
      <c r="L11" s="120">
        <v>0.03</v>
      </c>
      <c r="M11" s="121"/>
      <c r="N11" s="18">
        <f t="shared" ref="N11:N12" si="1">((L11+$B$10)*$B$13)-($B$13*$B$10)</f>
        <v>107.37000000000012</v>
      </c>
      <c r="O11" s="167"/>
      <c r="Q11" s="101">
        <f>_xlfn.STDEV.S(D13:H13)</f>
        <v>1.5329709716755881E-2</v>
      </c>
    </row>
    <row r="12" spans="1:17" s="4" customFormat="1" ht="15" customHeight="1" x14ac:dyDescent="0.25">
      <c r="A12" s="190"/>
      <c r="B12" s="31" t="s">
        <v>27</v>
      </c>
      <c r="C12" s="94">
        <f>Q10+Q12</f>
        <v>0.45943708301678604</v>
      </c>
      <c r="D12" s="133"/>
      <c r="E12" s="134"/>
      <c r="F12" s="134"/>
      <c r="G12" s="134"/>
      <c r="H12" s="134"/>
      <c r="I12" s="120">
        <v>1.4999999999999999E-2</v>
      </c>
      <c r="J12" s="121"/>
      <c r="K12" s="16">
        <f t="shared" si="0"/>
        <v>53.684999999999945</v>
      </c>
      <c r="L12" s="120">
        <v>0.04</v>
      </c>
      <c r="M12" s="121"/>
      <c r="N12" s="18">
        <f t="shared" si="1"/>
        <v>143.16000000000008</v>
      </c>
      <c r="O12" s="167"/>
      <c r="Q12" s="101">
        <f>(1.96*Q11)/(5^0.5)</f>
        <v>1.3437083016786037E-2</v>
      </c>
    </row>
    <row r="13" spans="1:17" s="4" customFormat="1" ht="15" customHeight="1" x14ac:dyDescent="0.25">
      <c r="A13" s="191"/>
      <c r="B13" s="32">
        <f>SUM(CCC!B13,DVC!B13,LMC!B13)</f>
        <v>3579</v>
      </c>
      <c r="C13" s="95">
        <f>Q10-Q12</f>
        <v>0.43256291698321397</v>
      </c>
      <c r="D13" s="12">
        <v>0.441</v>
      </c>
      <c r="E13" s="12">
        <v>0.435</v>
      </c>
      <c r="F13" s="12">
        <v>0.439</v>
      </c>
      <c r="G13" s="12">
        <v>0.442</v>
      </c>
      <c r="H13" s="12">
        <v>0.47299999999999998</v>
      </c>
      <c r="I13" s="22" t="s">
        <v>12</v>
      </c>
      <c r="J13" s="28"/>
      <c r="K13" s="23">
        <f>((J13+$B$10)*$B$13)-($B$13*$B$10)</f>
        <v>0</v>
      </c>
      <c r="L13" s="22" t="s">
        <v>12</v>
      </c>
      <c r="M13" s="28"/>
      <c r="N13" s="19">
        <f>((M13+$B$10)*$B$13)-($B$13*$B$10)</f>
        <v>0</v>
      </c>
      <c r="O13" s="168"/>
      <c r="Q13" s="102"/>
    </row>
    <row r="14" spans="1:17" s="4" customFormat="1" ht="16.5" customHeight="1" x14ac:dyDescent="0.25">
      <c r="A14" s="178" t="s">
        <v>29</v>
      </c>
      <c r="B14" s="181">
        <f>SUM(H17)</f>
        <v>0.54400000000000004</v>
      </c>
      <c r="C14" s="192">
        <f>Q14</f>
        <v>0.53059999999999996</v>
      </c>
      <c r="D14" s="183"/>
      <c r="E14" s="184"/>
      <c r="F14" s="184"/>
      <c r="G14" s="184"/>
      <c r="H14" s="184"/>
      <c r="I14" s="187">
        <f>K14/B17</f>
        <v>4.9999999999999914E-3</v>
      </c>
      <c r="J14" s="188"/>
      <c r="K14" s="67">
        <f>SUM(K6,K10)</f>
        <v>24.169999999999959</v>
      </c>
      <c r="L14" s="187">
        <f>N14/B17</f>
        <v>1.999999999999999E-2</v>
      </c>
      <c r="M14" s="188"/>
      <c r="N14" s="68">
        <f>SUM(N6,N10)</f>
        <v>96.67999999999995</v>
      </c>
      <c r="O14" s="169"/>
      <c r="Q14" s="100">
        <f>+AVERAGE(D17:H17)</f>
        <v>0.53059999999999996</v>
      </c>
    </row>
    <row r="15" spans="1:17" s="4" customFormat="1" ht="16.5" customHeight="1" x14ac:dyDescent="0.25">
      <c r="A15" s="179"/>
      <c r="B15" s="182"/>
      <c r="C15" s="193"/>
      <c r="D15" s="185"/>
      <c r="E15" s="186"/>
      <c r="F15" s="186"/>
      <c r="G15" s="186"/>
      <c r="H15" s="186"/>
      <c r="I15" s="172">
        <f>K15/B17</f>
        <v>9.9999999999999829E-3</v>
      </c>
      <c r="J15" s="173"/>
      <c r="K15" s="69">
        <f t="shared" ref="K15:K17" si="2">SUM(K7,K11)</f>
        <v>48.339999999999918</v>
      </c>
      <c r="L15" s="172">
        <f>N15/B17</f>
        <v>3.000000000000002E-2</v>
      </c>
      <c r="M15" s="173"/>
      <c r="N15" s="70">
        <f t="shared" ref="N15:N17" si="3">SUM(N7,N11)</f>
        <v>145.0200000000001</v>
      </c>
      <c r="O15" s="170"/>
      <c r="Q15" s="101">
        <f>_xlfn.STDEV.S(D17:H17)</f>
        <v>1.1414902540100825E-2</v>
      </c>
    </row>
    <row r="16" spans="1:17" s="4" customFormat="1" ht="16.5" customHeight="1" x14ac:dyDescent="0.25">
      <c r="A16" s="179"/>
      <c r="B16" s="76" t="s">
        <v>27</v>
      </c>
      <c r="C16" s="113">
        <f>Q14+Q16</f>
        <v>0.54060560323019058</v>
      </c>
      <c r="D16" s="185"/>
      <c r="E16" s="186"/>
      <c r="F16" s="186"/>
      <c r="G16" s="186"/>
      <c r="H16" s="186"/>
      <c r="I16" s="172">
        <f>K16/B17</f>
        <v>1.4999999999999998E-2</v>
      </c>
      <c r="J16" s="173"/>
      <c r="K16" s="69">
        <f t="shared" si="2"/>
        <v>72.509999999999991</v>
      </c>
      <c r="L16" s="172">
        <f>N16/B17</f>
        <v>4.0000000000000029E-2</v>
      </c>
      <c r="M16" s="173"/>
      <c r="N16" s="70">
        <f t="shared" si="3"/>
        <v>193.36000000000013</v>
      </c>
      <c r="O16" s="170"/>
      <c r="Q16" s="101">
        <f>(1.96*Q15)/(5^0.5)</f>
        <v>1.000560323019058E-2</v>
      </c>
    </row>
    <row r="17" spans="1:17" ht="16.5" customHeight="1" x14ac:dyDescent="0.25">
      <c r="A17" s="180"/>
      <c r="B17" s="77">
        <f>SUM(CCC!B17,DVC!B17,LMC!B17)</f>
        <v>4834</v>
      </c>
      <c r="C17" s="114">
        <f>Q14-Q16</f>
        <v>0.52059439676980934</v>
      </c>
      <c r="D17" s="71">
        <v>0.54100000000000004</v>
      </c>
      <c r="E17" s="71">
        <v>0.52800000000000002</v>
      </c>
      <c r="F17" s="71">
        <v>0.51900000000000002</v>
      </c>
      <c r="G17" s="71">
        <v>0.52100000000000002</v>
      </c>
      <c r="H17" s="71">
        <v>0.54400000000000004</v>
      </c>
      <c r="I17" s="72" t="s">
        <v>28</v>
      </c>
      <c r="J17" s="73">
        <f>K17/B17</f>
        <v>0</v>
      </c>
      <c r="K17" s="74">
        <f t="shared" si="2"/>
        <v>0</v>
      </c>
      <c r="L17" s="72" t="s">
        <v>28</v>
      </c>
      <c r="M17" s="73">
        <f>N17/B17</f>
        <v>0</v>
      </c>
      <c r="N17" s="75">
        <f t="shared" si="3"/>
        <v>0</v>
      </c>
      <c r="O17" s="171"/>
      <c r="Q17" s="102"/>
    </row>
    <row r="18" spans="1:17" s="4" customFormat="1" ht="35.25" customHeight="1" x14ac:dyDescent="0.25">
      <c r="A18" s="44" t="s">
        <v>35</v>
      </c>
      <c r="B18" s="174" t="s">
        <v>40</v>
      </c>
      <c r="C18" s="175"/>
      <c r="D18" s="175"/>
      <c r="E18" s="175"/>
      <c r="F18" s="175"/>
      <c r="G18" s="175"/>
      <c r="H18" s="175"/>
      <c r="I18" s="176"/>
      <c r="J18" s="176"/>
      <c r="K18" s="175"/>
      <c r="L18" s="176"/>
      <c r="M18" s="176"/>
      <c r="N18" s="175"/>
      <c r="O18" s="177"/>
      <c r="Q18" s="102"/>
    </row>
    <row r="19" spans="1:17" s="4" customFormat="1" ht="15.75" customHeight="1" x14ac:dyDescent="0.25">
      <c r="A19" s="163" t="s">
        <v>0</v>
      </c>
      <c r="B19" s="143">
        <f>SUM(H22)</f>
        <v>0.36199999999999999</v>
      </c>
      <c r="C19" s="148">
        <f>Q19</f>
        <v>0.33840000000000003</v>
      </c>
      <c r="D19" s="130"/>
      <c r="E19" s="131"/>
      <c r="F19" s="131"/>
      <c r="G19" s="131"/>
      <c r="H19" s="131"/>
      <c r="I19" s="136">
        <v>5.0000000000000001E-3</v>
      </c>
      <c r="J19" s="137"/>
      <c r="K19" s="25">
        <f>((I19+$B$19)*$B$22)-($B$22*$B$19)</f>
        <v>22.184999999999945</v>
      </c>
      <c r="L19" s="136">
        <v>0.02</v>
      </c>
      <c r="M19" s="137"/>
      <c r="N19" s="17">
        <f>((L19+$B$19)*$B$22)-($B$22*$B$19)</f>
        <v>88.740000000000009</v>
      </c>
      <c r="O19" s="166" t="s">
        <v>56</v>
      </c>
      <c r="Q19" s="100">
        <f>+AVERAGE(D22:H22)</f>
        <v>0.33840000000000003</v>
      </c>
    </row>
    <row r="20" spans="1:17" s="4" customFormat="1" ht="15.75" customHeight="1" x14ac:dyDescent="0.25">
      <c r="A20" s="164"/>
      <c r="B20" s="144"/>
      <c r="C20" s="149"/>
      <c r="D20" s="133"/>
      <c r="E20" s="134"/>
      <c r="F20" s="134"/>
      <c r="G20" s="134"/>
      <c r="H20" s="134"/>
      <c r="I20" s="120">
        <v>0.01</v>
      </c>
      <c r="J20" s="121"/>
      <c r="K20" s="16">
        <f t="shared" ref="K20:K21" si="4">((I20+$B$19)*$B$22)-($B$22*$B$19)</f>
        <v>44.370000000000118</v>
      </c>
      <c r="L20" s="120">
        <v>0.03</v>
      </c>
      <c r="M20" s="121"/>
      <c r="N20" s="18">
        <f t="shared" ref="N20:N21" si="5">((L20+$B$19)*$B$22)-($B$22*$B$19)</f>
        <v>133.11000000000013</v>
      </c>
      <c r="O20" s="167"/>
      <c r="Q20" s="101">
        <f>_xlfn.STDEV.S(D22:H22)</f>
        <v>1.3957077057894311E-2</v>
      </c>
    </row>
    <row r="21" spans="1:17" s="4" customFormat="1" ht="15.75" customHeight="1" x14ac:dyDescent="0.25">
      <c r="A21" s="164"/>
      <c r="B21" s="31" t="s">
        <v>27</v>
      </c>
      <c r="C21" s="94">
        <f>Q19+Q21</f>
        <v>0.35063391744291256</v>
      </c>
      <c r="D21" s="133"/>
      <c r="E21" s="134"/>
      <c r="F21" s="134"/>
      <c r="G21" s="134"/>
      <c r="H21" s="134"/>
      <c r="I21" s="120">
        <v>1.4999999999999999E-2</v>
      </c>
      <c r="J21" s="121"/>
      <c r="K21" s="16">
        <f t="shared" si="4"/>
        <v>66.555000000000064</v>
      </c>
      <c r="L21" s="120">
        <v>0.04</v>
      </c>
      <c r="M21" s="121"/>
      <c r="N21" s="18">
        <f t="shared" si="5"/>
        <v>177.47999999999979</v>
      </c>
      <c r="O21" s="167"/>
      <c r="Q21" s="101">
        <f>(1.96*Q20)/(5^0.5)</f>
        <v>1.2233917442912542E-2</v>
      </c>
    </row>
    <row r="22" spans="1:17" s="4" customFormat="1" ht="15.75" customHeight="1" x14ac:dyDescent="0.25">
      <c r="A22" s="165"/>
      <c r="B22" s="32">
        <f>SUM(CCC!B22,DVC!B22,LMC!B22)</f>
        <v>4437</v>
      </c>
      <c r="C22" s="95">
        <f>Q19-Q21</f>
        <v>0.32616608255708751</v>
      </c>
      <c r="D22" s="12">
        <v>0.32700000000000001</v>
      </c>
      <c r="E22" s="12">
        <v>0.33700000000000002</v>
      </c>
      <c r="F22" s="12">
        <v>0.33700000000000002</v>
      </c>
      <c r="G22" s="12">
        <v>0.32900000000000001</v>
      </c>
      <c r="H22" s="12">
        <v>0.36199999999999999</v>
      </c>
      <c r="I22" s="22" t="s">
        <v>12</v>
      </c>
      <c r="J22" s="28"/>
      <c r="K22" s="23">
        <f>((J22+$B$19)*$B$22)-($B$22*$B$19)</f>
        <v>0</v>
      </c>
      <c r="L22" s="22" t="s">
        <v>12</v>
      </c>
      <c r="M22" s="28"/>
      <c r="N22" s="19">
        <f>((M22+$B$19)*$B$22)-($B$22*$B$19)</f>
        <v>0</v>
      </c>
      <c r="O22" s="168"/>
      <c r="Q22" s="102"/>
    </row>
    <row r="23" spans="1:17" s="4" customFormat="1" ht="15.75" customHeight="1" x14ac:dyDescent="0.25">
      <c r="A23" s="163" t="s">
        <v>1</v>
      </c>
      <c r="B23" s="143">
        <f>SUM(H26)</f>
        <v>0.48499999999999999</v>
      </c>
      <c r="C23" s="148">
        <f>Q23</f>
        <v>0.48199999999999993</v>
      </c>
      <c r="D23" s="130"/>
      <c r="E23" s="131"/>
      <c r="F23" s="131"/>
      <c r="G23" s="131"/>
      <c r="H23" s="131"/>
      <c r="I23" s="136">
        <v>5.0000000000000001E-3</v>
      </c>
      <c r="J23" s="137"/>
      <c r="K23" s="25">
        <f>((I23+$B$23)*$B$26)-($B$26*$B$23)</f>
        <v>19.630000000000109</v>
      </c>
      <c r="L23" s="136">
        <v>0.02</v>
      </c>
      <c r="M23" s="137"/>
      <c r="N23" s="17">
        <f>((L23+$B$23)*$B$26)-($B$26*$B$23)</f>
        <v>78.520000000000209</v>
      </c>
      <c r="O23" s="166" t="s">
        <v>56</v>
      </c>
      <c r="Q23" s="100">
        <f>+AVERAGE(D26:H26)</f>
        <v>0.48199999999999993</v>
      </c>
    </row>
    <row r="24" spans="1:17" s="4" customFormat="1" ht="15.75" customHeight="1" x14ac:dyDescent="0.25">
      <c r="A24" s="164"/>
      <c r="B24" s="144"/>
      <c r="C24" s="149"/>
      <c r="D24" s="133"/>
      <c r="E24" s="134"/>
      <c r="F24" s="134"/>
      <c r="G24" s="134"/>
      <c r="H24" s="134"/>
      <c r="I24" s="120">
        <v>0.01</v>
      </c>
      <c r="J24" s="121"/>
      <c r="K24" s="16">
        <f t="shared" ref="K24:K25" si="6">((I24+$B$23)*$B$26)-($B$26*$B$23)</f>
        <v>39.259999999999991</v>
      </c>
      <c r="L24" s="120">
        <v>0.03</v>
      </c>
      <c r="M24" s="121"/>
      <c r="N24" s="18">
        <f t="shared" ref="N24:N25" si="7">((L24+$B$23)*$B$26)-($B$26*$B$23)</f>
        <v>117.7800000000002</v>
      </c>
      <c r="O24" s="167"/>
      <c r="Q24" s="101">
        <f>_xlfn.STDEV.S(D26:H26)</f>
        <v>7.280109889280525E-3</v>
      </c>
    </row>
    <row r="25" spans="1:17" s="4" customFormat="1" ht="15.75" customHeight="1" x14ac:dyDescent="0.25">
      <c r="A25" s="164"/>
      <c r="B25" s="31" t="s">
        <v>27</v>
      </c>
      <c r="C25" s="94">
        <f>Q23+Q25</f>
        <v>0.488381297673671</v>
      </c>
      <c r="D25" s="133"/>
      <c r="E25" s="134"/>
      <c r="F25" s="134"/>
      <c r="G25" s="134"/>
      <c r="H25" s="134"/>
      <c r="I25" s="120">
        <v>1.4999999999999999E-2</v>
      </c>
      <c r="J25" s="121"/>
      <c r="K25" s="16">
        <f t="shared" si="6"/>
        <v>58.8900000000001</v>
      </c>
      <c r="L25" s="120">
        <v>0.04</v>
      </c>
      <c r="M25" s="121"/>
      <c r="N25" s="18">
        <f t="shared" si="7"/>
        <v>157.04000000000019</v>
      </c>
      <c r="O25" s="167"/>
      <c r="Q25" s="101">
        <f>(1.96*Q24)/(5^0.5)</f>
        <v>6.3812976736710905E-3</v>
      </c>
    </row>
    <row r="26" spans="1:17" s="4" customFormat="1" ht="15.75" customHeight="1" x14ac:dyDescent="0.25">
      <c r="A26" s="165"/>
      <c r="B26" s="32">
        <f>SUM(CCC!B26,DVC!B26,LMC!B26)</f>
        <v>3926</v>
      </c>
      <c r="C26" s="95">
        <f>Q23-Q25</f>
        <v>0.47561870232632886</v>
      </c>
      <c r="D26" s="12">
        <v>0.48499999999999999</v>
      </c>
      <c r="E26" s="12">
        <v>0.47899999999999998</v>
      </c>
      <c r="F26" s="12">
        <v>0.49</v>
      </c>
      <c r="G26" s="12">
        <v>0.47099999999999997</v>
      </c>
      <c r="H26" s="12">
        <v>0.48499999999999999</v>
      </c>
      <c r="I26" s="22" t="s">
        <v>12</v>
      </c>
      <c r="J26" s="28"/>
      <c r="K26" s="23">
        <f>((J26+$B$23)*$B$26)-($B$26*$B$23)</f>
        <v>0</v>
      </c>
      <c r="L26" s="22" t="s">
        <v>12</v>
      </c>
      <c r="M26" s="28"/>
      <c r="N26" s="19">
        <f>((M26+$B$23)*$B$26)-($B$26*$B$23)</f>
        <v>0</v>
      </c>
      <c r="O26" s="168"/>
      <c r="Q26" s="102"/>
    </row>
    <row r="27" spans="1:17" s="4" customFormat="1" ht="15.75" customHeight="1" x14ac:dyDescent="0.25">
      <c r="A27" s="163" t="s">
        <v>2</v>
      </c>
      <c r="B27" s="143">
        <f>SUM(H30)</f>
        <v>0.17699999999999999</v>
      </c>
      <c r="C27" s="148">
        <f>Q27</f>
        <v>0.18919999999999998</v>
      </c>
      <c r="D27" s="130"/>
      <c r="E27" s="131"/>
      <c r="F27" s="131"/>
      <c r="G27" s="131"/>
      <c r="H27" s="131"/>
      <c r="I27" s="136">
        <v>5.0000000000000001E-3</v>
      </c>
      <c r="J27" s="137"/>
      <c r="K27" s="25">
        <f>((I27+$B$27)*$B$30)-($B$30*$B$27)</f>
        <v>3.5250000000000057</v>
      </c>
      <c r="L27" s="136">
        <v>0.02</v>
      </c>
      <c r="M27" s="137"/>
      <c r="N27" s="17">
        <f>((L27+$B$27)*$B$30)-($B$30*$B$27)</f>
        <v>14.099999999999994</v>
      </c>
      <c r="O27" s="166" t="s">
        <v>56</v>
      </c>
      <c r="Q27" s="100">
        <f>+AVERAGE(D30:H30)</f>
        <v>0.18919999999999998</v>
      </c>
    </row>
    <row r="28" spans="1:17" s="4" customFormat="1" ht="15.75" customHeight="1" x14ac:dyDescent="0.25">
      <c r="A28" s="164"/>
      <c r="B28" s="144"/>
      <c r="C28" s="149"/>
      <c r="D28" s="133"/>
      <c r="E28" s="134"/>
      <c r="F28" s="134"/>
      <c r="G28" s="134"/>
      <c r="H28" s="134"/>
      <c r="I28" s="120">
        <v>0.01</v>
      </c>
      <c r="J28" s="121"/>
      <c r="K28" s="16">
        <f t="shared" ref="K28:K29" si="8">((I28+$B$27)*$B$30)-($B$30*$B$27)</f>
        <v>7.0500000000000114</v>
      </c>
      <c r="L28" s="120">
        <v>0.03</v>
      </c>
      <c r="M28" s="121"/>
      <c r="N28" s="18">
        <f t="shared" ref="N28:N29" si="9">((L28+$B$27)*$B$30)-($B$30*$B$27)</f>
        <v>21.150000000000006</v>
      </c>
      <c r="O28" s="167"/>
      <c r="Q28" s="101">
        <f>_xlfn.STDEV.S(D30:H30)</f>
        <v>1.0084641788382975E-2</v>
      </c>
    </row>
    <row r="29" spans="1:17" s="4" customFormat="1" ht="15.75" customHeight="1" x14ac:dyDescent="0.25">
      <c r="A29" s="164"/>
      <c r="B29" s="31" t="s">
        <v>27</v>
      </c>
      <c r="C29" s="94">
        <f>Q27+Q29</f>
        <v>0.19803957827048327</v>
      </c>
      <c r="D29" s="133"/>
      <c r="E29" s="134"/>
      <c r="F29" s="134"/>
      <c r="G29" s="134"/>
      <c r="H29" s="134"/>
      <c r="I29" s="120">
        <v>1.4999999999999999E-2</v>
      </c>
      <c r="J29" s="121"/>
      <c r="K29" s="16">
        <f t="shared" si="8"/>
        <v>10.575000000000017</v>
      </c>
      <c r="L29" s="120">
        <v>0.04</v>
      </c>
      <c r="M29" s="121"/>
      <c r="N29" s="18">
        <f t="shared" si="9"/>
        <v>28.199999999999989</v>
      </c>
      <c r="O29" s="167"/>
      <c r="Q29" s="101">
        <f>(1.96*Q28)/(5^0.5)</f>
        <v>8.8395782704832771E-3</v>
      </c>
    </row>
    <row r="30" spans="1:17" ht="15.75" customHeight="1" x14ac:dyDescent="0.25">
      <c r="A30" s="165"/>
      <c r="B30" s="32">
        <f>SUM(CCC!B30,DVC!B30,LMC!B30)</f>
        <v>705</v>
      </c>
      <c r="C30" s="95">
        <f>Q27-Q29</f>
        <v>0.18036042172951669</v>
      </c>
      <c r="D30" s="12">
        <v>0.2</v>
      </c>
      <c r="E30" s="12">
        <v>0.18</v>
      </c>
      <c r="F30" s="12">
        <v>0.19500000000000001</v>
      </c>
      <c r="G30" s="12">
        <v>0.19400000000000001</v>
      </c>
      <c r="H30" s="12">
        <v>0.17699999999999999</v>
      </c>
      <c r="I30" s="22" t="s">
        <v>12</v>
      </c>
      <c r="J30" s="28"/>
      <c r="K30" s="23">
        <f>((J30+$B$27)*$B$30)-($B$30*$B$27)</f>
        <v>0</v>
      </c>
      <c r="L30" s="22" t="s">
        <v>12</v>
      </c>
      <c r="M30" s="28"/>
      <c r="N30" s="19">
        <f>((M30+$B$27)*$B$30)-($B$30*$B$27)</f>
        <v>0</v>
      </c>
      <c r="O30" s="168"/>
      <c r="Q30" s="102"/>
    </row>
    <row r="31" spans="1:17" ht="18.75" x14ac:dyDescent="0.3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</row>
    <row r="32" spans="1:17" ht="4.1500000000000004" customHeight="1" x14ac:dyDescent="0.25"/>
    <row r="33" spans="1:17" s="13" customFormat="1" ht="35.450000000000003" customHeight="1" x14ac:dyDescent="0.3">
      <c r="A33" s="151" t="s">
        <v>10</v>
      </c>
      <c r="B33" s="153" t="s">
        <v>32</v>
      </c>
      <c r="C33" s="93"/>
      <c r="D33" s="197" t="s">
        <v>3</v>
      </c>
      <c r="E33" s="198"/>
      <c r="F33" s="198"/>
      <c r="G33" s="198"/>
      <c r="H33" s="199"/>
      <c r="I33" s="156" t="s">
        <v>24</v>
      </c>
      <c r="J33" s="156"/>
      <c r="K33" s="156" t="s">
        <v>11</v>
      </c>
      <c r="L33" s="158" t="s">
        <v>23</v>
      </c>
      <c r="M33" s="158"/>
      <c r="N33" s="158" t="s">
        <v>11</v>
      </c>
      <c r="O33" s="160" t="s">
        <v>13</v>
      </c>
      <c r="Q33" s="99"/>
    </row>
    <row r="34" spans="1:17" s="13" customFormat="1" ht="28.15" customHeight="1" x14ac:dyDescent="0.3">
      <c r="A34" s="152"/>
      <c r="B34" s="154"/>
      <c r="C34" s="86"/>
      <c r="D34" s="79" t="s">
        <v>20</v>
      </c>
      <c r="E34" s="80" t="s">
        <v>19</v>
      </c>
      <c r="F34" s="79" t="s">
        <v>18</v>
      </c>
      <c r="G34" s="79" t="s">
        <v>31</v>
      </c>
      <c r="H34" s="79" t="s">
        <v>33</v>
      </c>
      <c r="I34" s="157"/>
      <c r="J34" s="157"/>
      <c r="K34" s="157"/>
      <c r="L34" s="159"/>
      <c r="M34" s="159"/>
      <c r="N34" s="159"/>
      <c r="O34" s="161"/>
      <c r="Q34" s="99"/>
    </row>
    <row r="35" spans="1:17" s="4" customFormat="1" ht="69.599999999999994" customHeight="1" x14ac:dyDescent="0.25">
      <c r="A35" s="44" t="s">
        <v>41</v>
      </c>
      <c r="B35" s="174" t="s">
        <v>48</v>
      </c>
      <c r="C35" s="175"/>
      <c r="D35" s="175"/>
      <c r="E35" s="175"/>
      <c r="F35" s="175"/>
      <c r="G35" s="175"/>
      <c r="H35" s="175"/>
      <c r="I35" s="176"/>
      <c r="J35" s="176"/>
      <c r="K35" s="175"/>
      <c r="L35" s="176"/>
      <c r="M35" s="176"/>
      <c r="N35" s="175"/>
      <c r="O35" s="177"/>
      <c r="Q35" s="102"/>
    </row>
    <row r="36" spans="1:17" s="4" customFormat="1" ht="15.75" customHeight="1" x14ac:dyDescent="0.25">
      <c r="A36" s="163" t="s">
        <v>51</v>
      </c>
      <c r="B36" s="143">
        <f>SUM(H39)</f>
        <v>0.38300000000000001</v>
      </c>
      <c r="C36" s="148">
        <f>Q36</f>
        <v>0.34360000000000002</v>
      </c>
      <c r="D36" s="130"/>
      <c r="E36" s="131"/>
      <c r="F36" s="131"/>
      <c r="G36" s="131"/>
      <c r="H36" s="131"/>
      <c r="I36" s="136">
        <v>5.0000000000000001E-3</v>
      </c>
      <c r="J36" s="137"/>
      <c r="K36" s="25">
        <f>((I36+$B$36)*$B$39)-($B$39*$B$36)</f>
        <v>15.244999999999891</v>
      </c>
      <c r="L36" s="136">
        <v>0.02</v>
      </c>
      <c r="M36" s="137"/>
      <c r="N36" s="17">
        <f>((L36+$B$36)*$B$39)-($B$39*$B$36)</f>
        <v>60.980000000000018</v>
      </c>
      <c r="O36" s="166" t="s">
        <v>56</v>
      </c>
      <c r="Q36" s="100">
        <f>+AVERAGE(D39:H39)</f>
        <v>0.34360000000000002</v>
      </c>
    </row>
    <row r="37" spans="1:17" s="4" customFormat="1" ht="15.75" customHeight="1" x14ac:dyDescent="0.25">
      <c r="A37" s="164"/>
      <c r="B37" s="144"/>
      <c r="C37" s="149"/>
      <c r="D37" s="133"/>
      <c r="E37" s="134"/>
      <c r="F37" s="134"/>
      <c r="G37" s="134"/>
      <c r="H37" s="134"/>
      <c r="I37" s="120">
        <v>0.01</v>
      </c>
      <c r="J37" s="121"/>
      <c r="K37" s="16">
        <f t="shared" ref="K37:K38" si="10">((I37+$B$36)*$B$39)-($B$39*$B$36)</f>
        <v>30.490000000000009</v>
      </c>
      <c r="L37" s="120">
        <v>0.03</v>
      </c>
      <c r="M37" s="121"/>
      <c r="N37" s="18">
        <f t="shared" ref="N37:N38" si="11">((L37+$B$36)*$B$39)-($B$39*$B$36)</f>
        <v>91.470000000000027</v>
      </c>
      <c r="O37" s="167"/>
      <c r="Q37" s="101">
        <f>_xlfn.STDEV.S(D39:H39)</f>
        <v>4.1662933166065126E-2</v>
      </c>
    </row>
    <row r="38" spans="1:17" s="4" customFormat="1" ht="15.75" customHeight="1" x14ac:dyDescent="0.25">
      <c r="A38" s="164"/>
      <c r="B38" s="31" t="s">
        <v>27</v>
      </c>
      <c r="C38" s="94">
        <f>Q36+Q38</f>
        <v>0.38011917107493004</v>
      </c>
      <c r="D38" s="133"/>
      <c r="E38" s="134"/>
      <c r="F38" s="134"/>
      <c r="G38" s="134"/>
      <c r="H38" s="134"/>
      <c r="I38" s="120">
        <v>1.4999999999999999E-2</v>
      </c>
      <c r="J38" s="121"/>
      <c r="K38" s="16">
        <f t="shared" si="10"/>
        <v>45.7349999999999</v>
      </c>
      <c r="L38" s="120">
        <v>0.04</v>
      </c>
      <c r="M38" s="121"/>
      <c r="N38" s="18">
        <f t="shared" si="11"/>
        <v>121.95999999999981</v>
      </c>
      <c r="O38" s="167"/>
      <c r="Q38" s="101">
        <f>(1.96*Q37)/(5^0.5)</f>
        <v>3.6519171074930044E-2</v>
      </c>
    </row>
    <row r="39" spans="1:17" s="4" customFormat="1" ht="15.75" customHeight="1" x14ac:dyDescent="0.25">
      <c r="A39" s="165"/>
      <c r="B39" s="32">
        <f>SUM(CCC!B39,DVC!B39,LMC!B39)</f>
        <v>3049</v>
      </c>
      <c r="C39" s="95">
        <f>Q36-Q38</f>
        <v>0.30708082892506999</v>
      </c>
      <c r="D39" s="12">
        <v>0.28100000000000003</v>
      </c>
      <c r="E39" s="12">
        <v>0.32200000000000001</v>
      </c>
      <c r="F39" s="12">
        <v>0.36499999999999999</v>
      </c>
      <c r="G39" s="12">
        <v>0.36699999999999999</v>
      </c>
      <c r="H39" s="12">
        <v>0.38300000000000001</v>
      </c>
      <c r="I39" s="22" t="s">
        <v>12</v>
      </c>
      <c r="J39" s="28"/>
      <c r="K39" s="23">
        <f>((J39+$B$36)*$B$39)-($B$39*$B$36)</f>
        <v>0</v>
      </c>
      <c r="L39" s="22" t="s">
        <v>12</v>
      </c>
      <c r="M39" s="28"/>
      <c r="N39" s="19">
        <f>((M39+$B$36)*$B$39)-($B$39*$B$36)</f>
        <v>0</v>
      </c>
      <c r="O39" s="168"/>
      <c r="Q39" s="102"/>
    </row>
    <row r="40" spans="1:17" s="4" customFormat="1" ht="15.75" customHeight="1" x14ac:dyDescent="0.25">
      <c r="A40" s="163" t="s">
        <v>52</v>
      </c>
      <c r="B40" s="143">
        <f>SUM(H43)</f>
        <v>0.52700000000000002</v>
      </c>
      <c r="C40" s="148">
        <f>Q40</f>
        <v>0.49359999999999998</v>
      </c>
      <c r="D40" s="130"/>
      <c r="E40" s="131"/>
      <c r="F40" s="131"/>
      <c r="G40" s="131"/>
      <c r="H40" s="131"/>
      <c r="I40" s="136">
        <v>5.0000000000000001E-3</v>
      </c>
      <c r="J40" s="137"/>
      <c r="K40" s="25">
        <f>((I40+$B$40)*$B$43)-($B$43*$B$40)</f>
        <v>15.244999999999891</v>
      </c>
      <c r="L40" s="136">
        <v>0.02</v>
      </c>
      <c r="M40" s="137"/>
      <c r="N40" s="17">
        <f>((L40+$B$40)*$B$43)-($B$43*$B$40)</f>
        <v>60.980000000000018</v>
      </c>
      <c r="O40" s="166" t="s">
        <v>56</v>
      </c>
      <c r="Q40" s="100">
        <f>+AVERAGE(D43:H43)</f>
        <v>0.49359999999999998</v>
      </c>
    </row>
    <row r="41" spans="1:17" s="4" customFormat="1" ht="15.75" customHeight="1" x14ac:dyDescent="0.25">
      <c r="A41" s="164"/>
      <c r="B41" s="144"/>
      <c r="C41" s="149"/>
      <c r="D41" s="133"/>
      <c r="E41" s="134"/>
      <c r="F41" s="134"/>
      <c r="G41" s="134"/>
      <c r="H41" s="134"/>
      <c r="I41" s="120">
        <v>0.01</v>
      </c>
      <c r="J41" s="121"/>
      <c r="K41" s="16">
        <f t="shared" ref="K41:K42" si="12">((I41+$B$40)*$B$43)-($B$43*$B$40)</f>
        <v>30.490000000000009</v>
      </c>
      <c r="L41" s="120">
        <v>0.03</v>
      </c>
      <c r="M41" s="121"/>
      <c r="N41" s="18">
        <f t="shared" ref="N41:N42" si="13">((L41+$B$40)*$B$43)-($B$43*$B$40)</f>
        <v>91.470000000000027</v>
      </c>
      <c r="O41" s="167"/>
      <c r="Q41" s="101">
        <f>_xlfn.STDEV.S(D43:H43)</f>
        <v>3.467419789987939E-2</v>
      </c>
    </row>
    <row r="42" spans="1:17" s="4" customFormat="1" ht="15.75" customHeight="1" x14ac:dyDescent="0.25">
      <c r="A42" s="164"/>
      <c r="B42" s="31" t="s">
        <v>27</v>
      </c>
      <c r="C42" s="94">
        <f>Q40+Q42</f>
        <v>0.52399327451920896</v>
      </c>
      <c r="D42" s="133"/>
      <c r="E42" s="134"/>
      <c r="F42" s="134"/>
      <c r="G42" s="134"/>
      <c r="H42" s="134"/>
      <c r="I42" s="120">
        <v>1.4999999999999999E-2</v>
      </c>
      <c r="J42" s="121"/>
      <c r="K42" s="16">
        <f t="shared" si="12"/>
        <v>45.735000000000127</v>
      </c>
      <c r="L42" s="120">
        <v>0.04</v>
      </c>
      <c r="M42" s="121"/>
      <c r="N42" s="18">
        <f t="shared" si="13"/>
        <v>121.96000000000004</v>
      </c>
      <c r="O42" s="167"/>
      <c r="Q42" s="101">
        <f>(1.96*Q41)/(5^0.5)</f>
        <v>3.0393274519209021E-2</v>
      </c>
    </row>
    <row r="43" spans="1:17" s="4" customFormat="1" ht="15.75" customHeight="1" x14ac:dyDescent="0.25">
      <c r="A43" s="165"/>
      <c r="B43" s="32">
        <f>SUM(CCC!B43,DVC!B43,LMC!B43)</f>
        <v>3049</v>
      </c>
      <c r="C43" s="95">
        <f>Q40-Q42</f>
        <v>0.46320672548079095</v>
      </c>
      <c r="D43" s="12">
        <v>0.443</v>
      </c>
      <c r="E43" s="12">
        <v>0.47399999999999998</v>
      </c>
      <c r="F43" s="12">
        <v>0.50600000000000001</v>
      </c>
      <c r="G43" s="12">
        <v>0.51800000000000002</v>
      </c>
      <c r="H43" s="12">
        <v>0.52700000000000002</v>
      </c>
      <c r="I43" s="22" t="s">
        <v>12</v>
      </c>
      <c r="J43" s="28"/>
      <c r="K43" s="23">
        <f>((J43+$B$40)*$B$43)-($B$43*$B$40)</f>
        <v>0</v>
      </c>
      <c r="L43" s="22" t="s">
        <v>12</v>
      </c>
      <c r="M43" s="28"/>
      <c r="N43" s="19">
        <f>((M43+$B$40)*$B$43)-($B$43*$B$40)</f>
        <v>0</v>
      </c>
      <c r="O43" s="168"/>
      <c r="Q43" s="102"/>
    </row>
    <row r="44" spans="1:17" s="4" customFormat="1" ht="15.75" customHeight="1" x14ac:dyDescent="0.25">
      <c r="A44" s="163" t="s">
        <v>53</v>
      </c>
      <c r="B44" s="143">
        <f>SUM(H47)</f>
        <v>0.40200000000000002</v>
      </c>
      <c r="C44" s="202">
        <f>Q44</f>
        <v>0.3886</v>
      </c>
      <c r="D44" s="130"/>
      <c r="E44" s="131"/>
      <c r="F44" s="131"/>
      <c r="G44" s="131"/>
      <c r="H44" s="131"/>
      <c r="I44" s="136">
        <v>5.0000000000000001E-3</v>
      </c>
      <c r="J44" s="137"/>
      <c r="K44" s="25">
        <f>((I44+$B$44)*$B$47)-($B$47*$B$44)</f>
        <v>15.244999999999891</v>
      </c>
      <c r="L44" s="136">
        <v>0.02</v>
      </c>
      <c r="M44" s="137"/>
      <c r="N44" s="17">
        <f>((L44+$B$44)*$B$47)-($B$47*$B$44)</f>
        <v>60.980000000000018</v>
      </c>
      <c r="O44" s="166" t="s">
        <v>56</v>
      </c>
      <c r="Q44" s="100">
        <f>+AVERAGE(D47:H47)</f>
        <v>0.3886</v>
      </c>
    </row>
    <row r="45" spans="1:17" s="4" customFormat="1" ht="15.75" customHeight="1" x14ac:dyDescent="0.25">
      <c r="A45" s="164"/>
      <c r="B45" s="144"/>
      <c r="C45" s="203"/>
      <c r="D45" s="133"/>
      <c r="E45" s="134"/>
      <c r="F45" s="134"/>
      <c r="G45" s="134"/>
      <c r="H45" s="134"/>
      <c r="I45" s="120">
        <v>0.01</v>
      </c>
      <c r="J45" s="121"/>
      <c r="K45" s="16">
        <f t="shared" ref="K45:K46" si="14">((I45+$B$44)*$B$47)-($B$47*$B$44)</f>
        <v>30.490000000000009</v>
      </c>
      <c r="L45" s="120">
        <v>0.03</v>
      </c>
      <c r="M45" s="121"/>
      <c r="N45" s="18">
        <f t="shared" ref="N45:N46" si="15">((L45+$B$44)*$B$47)-($B$47*$B$44)</f>
        <v>91.470000000000027</v>
      </c>
      <c r="O45" s="167"/>
      <c r="Q45" s="101">
        <f>_xlfn.STDEV.S(D47:H47)</f>
        <v>3.0729464687820396E-2</v>
      </c>
    </row>
    <row r="46" spans="1:17" s="4" customFormat="1" ht="15.75" customHeight="1" x14ac:dyDescent="0.25">
      <c r="A46" s="164"/>
      <c r="B46" s="31" t="s">
        <v>27</v>
      </c>
      <c r="C46" s="94">
        <f>Q44+Q46</f>
        <v>0.41553556340602515</v>
      </c>
      <c r="D46" s="133"/>
      <c r="E46" s="134"/>
      <c r="F46" s="134"/>
      <c r="G46" s="134"/>
      <c r="H46" s="134"/>
      <c r="I46" s="120">
        <v>1.4999999999999999E-2</v>
      </c>
      <c r="J46" s="121"/>
      <c r="K46" s="16">
        <f t="shared" si="14"/>
        <v>45.735000000000127</v>
      </c>
      <c r="L46" s="120">
        <v>0.04</v>
      </c>
      <c r="M46" s="121"/>
      <c r="N46" s="18">
        <f t="shared" si="15"/>
        <v>121.95999999999981</v>
      </c>
      <c r="O46" s="167"/>
      <c r="Q46" s="101">
        <f>(1.96*Q45)/(5^0.5)</f>
        <v>2.6935563406025136E-2</v>
      </c>
    </row>
    <row r="47" spans="1:17" ht="15.75" customHeight="1" x14ac:dyDescent="0.25">
      <c r="A47" s="165"/>
      <c r="B47" s="32">
        <f>SUM(CCC!B47,DVC!B47,LMC!B47)</f>
        <v>3049</v>
      </c>
      <c r="C47" s="95">
        <f>Q44-Q46</f>
        <v>0.36166443659397485</v>
      </c>
      <c r="D47" s="12">
        <v>0.434</v>
      </c>
      <c r="E47" s="12">
        <v>0.35299999999999998</v>
      </c>
      <c r="F47" s="12">
        <v>0.377</v>
      </c>
      <c r="G47" s="12">
        <v>0.377</v>
      </c>
      <c r="H47" s="12">
        <v>0.40200000000000002</v>
      </c>
      <c r="I47" s="22" t="s">
        <v>12</v>
      </c>
      <c r="J47" s="28"/>
      <c r="K47" s="23">
        <f>((J47+$B$44)*$B$47)-($B$47*$B$44)</f>
        <v>0</v>
      </c>
      <c r="L47" s="22" t="s">
        <v>12</v>
      </c>
      <c r="M47" s="28"/>
      <c r="N47" s="19">
        <f>((M47+$B$44)*$B$47)-($B$47*$B$44)</f>
        <v>0</v>
      </c>
      <c r="O47" s="168"/>
      <c r="Q47" s="102"/>
    </row>
    <row r="48" spans="1:17" s="4" customFormat="1" ht="15.75" customHeight="1" x14ac:dyDescent="0.25">
      <c r="A48" s="163" t="s">
        <v>54</v>
      </c>
      <c r="B48" s="143">
        <f>SUM(H51)</f>
        <v>0.64100000000000001</v>
      </c>
      <c r="C48" s="148">
        <f>Q48</f>
        <v>0.62680000000000002</v>
      </c>
      <c r="D48" s="130"/>
      <c r="E48" s="131"/>
      <c r="F48" s="131"/>
      <c r="G48" s="131"/>
      <c r="H48" s="131"/>
      <c r="I48" s="136">
        <v>5.0000000000000001E-3</v>
      </c>
      <c r="J48" s="137"/>
      <c r="K48" s="25">
        <f>((I48+$B$48)*$B$51)-($B$51*$B$48)</f>
        <v>15.244999999999891</v>
      </c>
      <c r="L48" s="136">
        <v>0.02</v>
      </c>
      <c r="M48" s="137"/>
      <c r="N48" s="17">
        <f>((L48+$B$48)*$B$51)-($B$51*$B$48)</f>
        <v>60.980000000000018</v>
      </c>
      <c r="O48" s="166" t="s">
        <v>56</v>
      </c>
      <c r="Q48" s="100">
        <f>+AVERAGE(D51:H51)</f>
        <v>0.62680000000000002</v>
      </c>
    </row>
    <row r="49" spans="1:17" s="4" customFormat="1" ht="15.75" customHeight="1" x14ac:dyDescent="0.25">
      <c r="A49" s="164"/>
      <c r="B49" s="144"/>
      <c r="C49" s="149"/>
      <c r="D49" s="133"/>
      <c r="E49" s="134"/>
      <c r="F49" s="134"/>
      <c r="G49" s="134"/>
      <c r="H49" s="134"/>
      <c r="I49" s="120">
        <v>0.01</v>
      </c>
      <c r="J49" s="121"/>
      <c r="K49" s="16">
        <f t="shared" ref="K49:K50" si="16">((I49+$B$48)*$B$51)-($B$51*$B$48)</f>
        <v>30.490000000000009</v>
      </c>
      <c r="L49" s="120">
        <v>0.03</v>
      </c>
      <c r="M49" s="121"/>
      <c r="N49" s="18">
        <f t="shared" ref="N49:N50" si="17">((L49+$B$48)*$B$51)-($B$51*$B$48)</f>
        <v>91.470000000000027</v>
      </c>
      <c r="O49" s="167"/>
      <c r="Q49" s="101">
        <f>_xlfn.STDEV.S(D51:H51)</f>
        <v>1.7796066981218085E-2</v>
      </c>
    </row>
    <row r="50" spans="1:17" s="4" customFormat="1" ht="15.75" customHeight="1" x14ac:dyDescent="0.25">
      <c r="A50" s="164"/>
      <c r="B50" s="31" t="s">
        <v>27</v>
      </c>
      <c r="C50" s="94">
        <f>Q48+Q50</f>
        <v>0.6423989404768401</v>
      </c>
      <c r="D50" s="133"/>
      <c r="E50" s="134"/>
      <c r="F50" s="134"/>
      <c r="G50" s="134"/>
      <c r="H50" s="134"/>
      <c r="I50" s="120">
        <v>1.4999999999999999E-2</v>
      </c>
      <c r="J50" s="121"/>
      <c r="K50" s="16">
        <f t="shared" si="16"/>
        <v>45.7349999999999</v>
      </c>
      <c r="L50" s="120">
        <v>0.04</v>
      </c>
      <c r="M50" s="121"/>
      <c r="N50" s="18">
        <f t="shared" si="17"/>
        <v>121.96000000000004</v>
      </c>
      <c r="O50" s="167"/>
      <c r="Q50" s="101">
        <f>(1.96*Q49)/(5^0.5)</f>
        <v>1.5598940476840099E-2</v>
      </c>
    </row>
    <row r="51" spans="1:17" ht="15.75" customHeight="1" x14ac:dyDescent="0.25">
      <c r="A51" s="165"/>
      <c r="B51" s="32">
        <f>SUM(CCC!B51,DVC!B51,LMC!B51)</f>
        <v>3049</v>
      </c>
      <c r="C51" s="95">
        <f>Q48-Q50</f>
        <v>0.61120105952315995</v>
      </c>
      <c r="D51" s="12">
        <v>0.64500000000000002</v>
      </c>
      <c r="E51" s="12">
        <v>0.6</v>
      </c>
      <c r="F51" s="12">
        <v>0.624</v>
      </c>
      <c r="G51" s="12">
        <v>0.624</v>
      </c>
      <c r="H51" s="12">
        <v>0.64100000000000001</v>
      </c>
      <c r="I51" s="22" t="s">
        <v>12</v>
      </c>
      <c r="J51" s="28"/>
      <c r="K51" s="23">
        <f>((J51+$B$44)*$B$47)-($B$47*$B$44)</f>
        <v>0</v>
      </c>
      <c r="L51" s="22" t="s">
        <v>12</v>
      </c>
      <c r="M51" s="28"/>
      <c r="N51" s="19">
        <f>((M51+$B$44)*$B$47)-($B$47*$B$44)</f>
        <v>0</v>
      </c>
      <c r="O51" s="168"/>
      <c r="Q51" s="102"/>
    </row>
    <row r="52" spans="1:17" ht="31.15" customHeight="1" x14ac:dyDescent="0.25">
      <c r="A52" s="122" t="s">
        <v>42</v>
      </c>
      <c r="B52" s="125" t="s">
        <v>9</v>
      </c>
      <c r="C52" s="126"/>
      <c r="D52" s="126"/>
      <c r="E52" s="126"/>
      <c r="F52" s="126"/>
      <c r="G52" s="126"/>
      <c r="H52" s="126"/>
      <c r="I52" s="162"/>
      <c r="J52" s="162"/>
      <c r="K52" s="126"/>
      <c r="L52" s="162"/>
      <c r="M52" s="162"/>
      <c r="N52" s="126"/>
      <c r="O52" s="127"/>
    </row>
    <row r="53" spans="1:17" s="4" customFormat="1" ht="15.75" customHeight="1" x14ac:dyDescent="0.25">
      <c r="A53" s="123"/>
      <c r="B53" s="143">
        <f>SUM(H56)</f>
        <v>0.52200000000000002</v>
      </c>
      <c r="C53" s="148">
        <f>Q53</f>
        <v>0.4894</v>
      </c>
      <c r="D53" s="130"/>
      <c r="E53" s="131"/>
      <c r="F53" s="131"/>
      <c r="G53" s="131"/>
      <c r="H53" s="131"/>
      <c r="I53" s="136">
        <v>5.0000000000000001E-3</v>
      </c>
      <c r="J53" s="137"/>
      <c r="K53" s="25">
        <f>((I53+$B$53)*$B$56)-($B$56*$B$53)</f>
        <v>14.105000000000018</v>
      </c>
      <c r="L53" s="136">
        <v>0.02</v>
      </c>
      <c r="M53" s="137"/>
      <c r="N53" s="17">
        <f>((L53+$B$53)*$B$56)-($B$56*$B$53)</f>
        <v>56.420000000000073</v>
      </c>
      <c r="O53" s="138"/>
      <c r="Q53" s="100">
        <f>+AVERAGE(D56:H56)</f>
        <v>0.4894</v>
      </c>
    </row>
    <row r="54" spans="1:17" s="4" customFormat="1" ht="15.75" customHeight="1" x14ac:dyDescent="0.25">
      <c r="A54" s="123"/>
      <c r="B54" s="144"/>
      <c r="C54" s="149"/>
      <c r="D54" s="133"/>
      <c r="E54" s="134"/>
      <c r="F54" s="134"/>
      <c r="G54" s="134"/>
      <c r="H54" s="134"/>
      <c r="I54" s="120">
        <v>0.01</v>
      </c>
      <c r="J54" s="121"/>
      <c r="K54" s="16">
        <f t="shared" ref="K54:K55" si="18">((I54+$B$53)*$B$56)-($B$56*$B$53)</f>
        <v>28.210000000000036</v>
      </c>
      <c r="L54" s="120">
        <v>0.03</v>
      </c>
      <c r="M54" s="121"/>
      <c r="N54" s="18">
        <f t="shared" ref="N54:N55" si="19">((L54+$B$53)*$B$56)-($B$56*$B$53)</f>
        <v>84.630000000000109</v>
      </c>
      <c r="O54" s="139"/>
      <c r="Q54" s="101">
        <f>_xlfn.STDEV.S(D56:H56)</f>
        <v>2.0329781110479294E-2</v>
      </c>
    </row>
    <row r="55" spans="1:17" s="4" customFormat="1" ht="15.75" customHeight="1" x14ac:dyDescent="0.25">
      <c r="A55" s="123"/>
      <c r="B55" s="31" t="s">
        <v>27</v>
      </c>
      <c r="C55" s="94">
        <f>Q53+Q55</f>
        <v>0.50721983883204336</v>
      </c>
      <c r="D55" s="133"/>
      <c r="E55" s="134"/>
      <c r="F55" s="134"/>
      <c r="G55" s="134"/>
      <c r="H55" s="134"/>
      <c r="I55" s="120">
        <v>1.4999999999999999E-2</v>
      </c>
      <c r="J55" s="121"/>
      <c r="K55" s="16">
        <f t="shared" si="18"/>
        <v>42.315000000000055</v>
      </c>
      <c r="L55" s="120">
        <v>0.04</v>
      </c>
      <c r="M55" s="121"/>
      <c r="N55" s="18">
        <f t="shared" si="19"/>
        <v>112.83999999999992</v>
      </c>
      <c r="O55" s="139"/>
      <c r="Q55" s="101">
        <f>(1.96*Q54)/(5^0.5)</f>
        <v>1.7819838832043362E-2</v>
      </c>
    </row>
    <row r="56" spans="1:17" s="4" customFormat="1" ht="15.75" customHeight="1" x14ac:dyDescent="0.25">
      <c r="A56" s="124"/>
      <c r="B56" s="32">
        <f>SUM(CCC!B56,DVC!B56,LMC!B56)</f>
        <v>2821</v>
      </c>
      <c r="C56" s="95">
        <f>Q53-Q55</f>
        <v>0.47158016116795665</v>
      </c>
      <c r="D56" s="12">
        <v>0.47299999999999998</v>
      </c>
      <c r="E56" s="12">
        <v>0.48099999999999998</v>
      </c>
      <c r="F56" s="12">
        <v>0.47499999999999998</v>
      </c>
      <c r="G56" s="12">
        <v>0.496</v>
      </c>
      <c r="H56" s="12">
        <v>0.52200000000000002</v>
      </c>
      <c r="I56" s="22" t="s">
        <v>12</v>
      </c>
      <c r="J56" s="28"/>
      <c r="K56" s="23">
        <f>((J56+$B$53)*$B$56)-($B$56*$B$53)</f>
        <v>0</v>
      </c>
      <c r="L56" s="22" t="s">
        <v>12</v>
      </c>
      <c r="M56" s="28"/>
      <c r="N56" s="19">
        <f>((M56+$B$53)*$B$56)-($B$56*$B$53)</f>
        <v>0</v>
      </c>
      <c r="O56" s="140"/>
      <c r="Q56" s="102"/>
    </row>
    <row r="57" spans="1:17" ht="18.75" x14ac:dyDescent="0.3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</row>
    <row r="58" spans="1:17" ht="4.1500000000000004" customHeight="1" x14ac:dyDescent="0.25"/>
    <row r="59" spans="1:17" s="13" customFormat="1" ht="35.450000000000003" customHeight="1" x14ac:dyDescent="0.3">
      <c r="A59" s="151" t="s">
        <v>10</v>
      </c>
      <c r="B59" s="153" t="s">
        <v>38</v>
      </c>
      <c r="C59" s="85"/>
      <c r="D59" s="155" t="s">
        <v>3</v>
      </c>
      <c r="E59" s="155"/>
      <c r="F59" s="155"/>
      <c r="G59" s="155"/>
      <c r="H59" s="155"/>
      <c r="I59" s="156" t="s">
        <v>24</v>
      </c>
      <c r="J59" s="156"/>
      <c r="K59" s="156" t="s">
        <v>11</v>
      </c>
      <c r="L59" s="158" t="s">
        <v>23</v>
      </c>
      <c r="M59" s="158"/>
      <c r="N59" s="158" t="s">
        <v>11</v>
      </c>
      <c r="O59" s="160" t="s">
        <v>13</v>
      </c>
      <c r="Q59" s="99"/>
    </row>
    <row r="60" spans="1:17" s="13" customFormat="1" ht="28.15" customHeight="1" x14ac:dyDescent="0.3">
      <c r="A60" s="152"/>
      <c r="B60" s="154"/>
      <c r="C60" s="86"/>
      <c r="D60" s="81" t="s">
        <v>21</v>
      </c>
      <c r="E60" s="81" t="s">
        <v>22</v>
      </c>
      <c r="F60" s="81" t="s">
        <v>17</v>
      </c>
      <c r="G60" s="81" t="s">
        <v>30</v>
      </c>
      <c r="H60" s="81" t="s">
        <v>36</v>
      </c>
      <c r="I60" s="157"/>
      <c r="J60" s="157"/>
      <c r="K60" s="157"/>
      <c r="L60" s="159"/>
      <c r="M60" s="159"/>
      <c r="N60" s="159"/>
      <c r="O60" s="161"/>
      <c r="Q60" s="99"/>
    </row>
    <row r="61" spans="1:17" ht="20.45" customHeight="1" x14ac:dyDescent="0.25">
      <c r="A61" s="122" t="s">
        <v>43</v>
      </c>
      <c r="B61" s="125" t="s">
        <v>6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7"/>
    </row>
    <row r="62" spans="1:17" s="4" customFormat="1" ht="15.75" customHeight="1" x14ac:dyDescent="0.25">
      <c r="A62" s="123"/>
      <c r="B62" s="143">
        <f>SUM(H65)</f>
        <v>0.73</v>
      </c>
      <c r="C62" s="148">
        <f>Q62</f>
        <v>0.71875999999999995</v>
      </c>
      <c r="D62" s="130"/>
      <c r="E62" s="131"/>
      <c r="F62" s="131"/>
      <c r="G62" s="131"/>
      <c r="H62" s="132"/>
      <c r="I62" s="136">
        <v>5.0000000000000001E-3</v>
      </c>
      <c r="J62" s="137"/>
      <c r="K62" s="25">
        <f>((I62+$B$62)*$B$65)-($B$65*$B$62)</f>
        <v>480.42500000000291</v>
      </c>
      <c r="L62" s="136">
        <v>0.02</v>
      </c>
      <c r="M62" s="137"/>
      <c r="N62" s="17">
        <f>((L62+$B$62)*$B$65)-($B$65*$B$62)</f>
        <v>1921.6999999999971</v>
      </c>
      <c r="O62" s="145" t="s">
        <v>55</v>
      </c>
      <c r="Q62" s="100">
        <f>+AVERAGE(D65:H65)</f>
        <v>0.71875999999999995</v>
      </c>
    </row>
    <row r="63" spans="1:17" s="4" customFormat="1" ht="15.75" customHeight="1" x14ac:dyDescent="0.25">
      <c r="A63" s="123"/>
      <c r="B63" s="144"/>
      <c r="C63" s="149"/>
      <c r="D63" s="133"/>
      <c r="E63" s="134"/>
      <c r="F63" s="134"/>
      <c r="G63" s="134"/>
      <c r="H63" s="135"/>
      <c r="I63" s="120">
        <v>0.01</v>
      </c>
      <c r="J63" s="121"/>
      <c r="K63" s="16">
        <f t="shared" ref="K63:K64" si="20">((I63+$B$62)*$B$65)-($B$65*$B$62)</f>
        <v>960.84999999999127</v>
      </c>
      <c r="L63" s="120">
        <v>0.03</v>
      </c>
      <c r="M63" s="121"/>
      <c r="N63" s="18">
        <f t="shared" ref="N63:N64" si="21">((L63+$B$62)*$B$65)-($B$65*$B$62)</f>
        <v>2882.5500000000029</v>
      </c>
      <c r="O63" s="146"/>
      <c r="Q63" s="101">
        <f>_xlfn.STDEV.S(D65:H65)</f>
        <v>8.4138576170505793E-3</v>
      </c>
    </row>
    <row r="64" spans="1:17" s="4" customFormat="1" ht="15.75" customHeight="1" x14ac:dyDescent="0.25">
      <c r="A64" s="123"/>
      <c r="B64" s="33" t="s">
        <v>26</v>
      </c>
      <c r="C64" s="94">
        <f>Q62+Q64</f>
        <v>0.72613507137321387</v>
      </c>
      <c r="D64" s="133"/>
      <c r="E64" s="134"/>
      <c r="F64" s="134"/>
      <c r="G64" s="134"/>
      <c r="H64" s="135"/>
      <c r="I64" s="120">
        <v>1.4999999999999999E-2</v>
      </c>
      <c r="J64" s="121"/>
      <c r="K64" s="16">
        <f t="shared" si="20"/>
        <v>1441.2749999999942</v>
      </c>
      <c r="L64" s="120">
        <v>0.04</v>
      </c>
      <c r="M64" s="121"/>
      <c r="N64" s="18">
        <f t="shared" si="21"/>
        <v>3843.3999999999942</v>
      </c>
      <c r="O64" s="146"/>
      <c r="Q64" s="101">
        <f>(1.96*Q63)/(5^0.5)</f>
        <v>7.3750713732139601E-3</v>
      </c>
    </row>
    <row r="65" spans="1:17" s="4" customFormat="1" ht="15.75" customHeight="1" x14ac:dyDescent="0.25">
      <c r="A65" s="124"/>
      <c r="B65" s="32">
        <f>SUM(CCC!B65,DVC!B65,LMC!B65)</f>
        <v>96085</v>
      </c>
      <c r="C65" s="95">
        <f>Q62-Q64</f>
        <v>0.71138492862678604</v>
      </c>
      <c r="D65" s="30">
        <v>0.70789999999999997</v>
      </c>
      <c r="E65" s="30">
        <v>0.71360000000000001</v>
      </c>
      <c r="F65" s="30">
        <v>0.72050000000000003</v>
      </c>
      <c r="G65" s="30">
        <v>0.7218</v>
      </c>
      <c r="H65" s="30">
        <v>0.73</v>
      </c>
      <c r="I65" s="22" t="s">
        <v>12</v>
      </c>
      <c r="J65" s="28"/>
      <c r="K65" s="23">
        <f>((J65+$B$62)*$B$65)-($B$65*$B$62)</f>
        <v>0</v>
      </c>
      <c r="L65" s="22" t="s">
        <v>12</v>
      </c>
      <c r="M65" s="28"/>
      <c r="N65" s="19">
        <f>((M65+$B$62)*$B$65)-($B$65*$B$62)</f>
        <v>0</v>
      </c>
      <c r="O65" s="147"/>
      <c r="Q65" s="102"/>
    </row>
    <row r="66" spans="1:17" ht="20.45" customHeight="1" x14ac:dyDescent="0.25">
      <c r="A66" s="122" t="s">
        <v>44</v>
      </c>
      <c r="B66" s="125" t="s">
        <v>8</v>
      </c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7"/>
    </row>
    <row r="67" spans="1:17" s="4" customFormat="1" ht="17.25" customHeight="1" x14ac:dyDescent="0.25">
      <c r="A67" s="123"/>
      <c r="B67" s="128">
        <f>SUM(H70)</f>
        <v>3484</v>
      </c>
      <c r="C67" s="141">
        <f>Q67</f>
        <v>2750.2</v>
      </c>
      <c r="D67" s="130"/>
      <c r="E67" s="131"/>
      <c r="F67" s="131"/>
      <c r="G67" s="131"/>
      <c r="H67" s="132"/>
      <c r="I67" s="136">
        <v>5.0000000000000001E-3</v>
      </c>
      <c r="J67" s="137"/>
      <c r="K67" s="25">
        <f>I67*$H$70</f>
        <v>17.420000000000002</v>
      </c>
      <c r="L67" s="136">
        <v>0.02</v>
      </c>
      <c r="M67" s="137"/>
      <c r="N67" s="17">
        <f>L67*$H$70</f>
        <v>69.680000000000007</v>
      </c>
      <c r="O67" s="138"/>
      <c r="Q67" s="103">
        <f>+AVERAGE(D70:H70)</f>
        <v>2750.2</v>
      </c>
    </row>
    <row r="68" spans="1:17" s="4" customFormat="1" ht="17.25" customHeight="1" x14ac:dyDescent="0.25">
      <c r="A68" s="123"/>
      <c r="B68" s="128"/>
      <c r="C68" s="142"/>
      <c r="D68" s="133"/>
      <c r="E68" s="134"/>
      <c r="F68" s="134"/>
      <c r="G68" s="134"/>
      <c r="H68" s="135"/>
      <c r="I68" s="120">
        <v>0.01</v>
      </c>
      <c r="J68" s="121"/>
      <c r="K68" s="16">
        <f t="shared" ref="K68:K69" si="22">I68*$H$70</f>
        <v>34.840000000000003</v>
      </c>
      <c r="L68" s="120">
        <v>0.03</v>
      </c>
      <c r="M68" s="121"/>
      <c r="N68" s="18">
        <f t="shared" ref="N68:N69" si="23">L68*$H$70</f>
        <v>104.52</v>
      </c>
      <c r="O68" s="139"/>
      <c r="Q68" s="104">
        <f>_xlfn.STDEV.S(D70:H70)</f>
        <v>606.59640618783692</v>
      </c>
    </row>
    <row r="69" spans="1:17" s="4" customFormat="1" ht="17.25" customHeight="1" x14ac:dyDescent="0.25">
      <c r="A69" s="123"/>
      <c r="B69" s="128"/>
      <c r="C69" s="96">
        <f>Q67+Q69</f>
        <v>3281.9051932640859</v>
      </c>
      <c r="D69" s="133"/>
      <c r="E69" s="134"/>
      <c r="F69" s="134"/>
      <c r="G69" s="134"/>
      <c r="H69" s="135"/>
      <c r="I69" s="120">
        <v>1.4999999999999999E-2</v>
      </c>
      <c r="J69" s="121"/>
      <c r="K69" s="16">
        <f t="shared" si="22"/>
        <v>52.26</v>
      </c>
      <c r="L69" s="120">
        <v>0.04</v>
      </c>
      <c r="M69" s="121"/>
      <c r="N69" s="18">
        <f t="shared" si="23"/>
        <v>139.36000000000001</v>
      </c>
      <c r="O69" s="139"/>
      <c r="Q69" s="104">
        <f>(1.96*Q68)/(5^0.5)</f>
        <v>531.70519326408623</v>
      </c>
    </row>
    <row r="70" spans="1:17" s="4" customFormat="1" ht="17.25" customHeight="1" x14ac:dyDescent="0.25">
      <c r="A70" s="124"/>
      <c r="B70" s="129"/>
      <c r="C70" s="97">
        <f>Q67-Q69</f>
        <v>2218.4948067359137</v>
      </c>
      <c r="D70" s="8">
        <f>SUM(CCC!D70,DVC!D70,LMC!D70)</f>
        <v>1902</v>
      </c>
      <c r="E70" s="9">
        <f>SUM(CCC!E70,DVC!E70,LMC!E70)</f>
        <v>2426</v>
      </c>
      <c r="F70" s="9">
        <f>SUM(CCC!F70,DVC!F70,LMC!F70)</f>
        <v>2890</v>
      </c>
      <c r="G70" s="9">
        <f>SUM(CCC!G70,DVC!G70,LMC!G70)</f>
        <v>3049</v>
      </c>
      <c r="H70" s="10">
        <f>SUM(CCC!H70,DVC!H70,LMC!H70)</f>
        <v>3484</v>
      </c>
      <c r="I70" s="22" t="s">
        <v>12</v>
      </c>
      <c r="J70" s="28"/>
      <c r="K70" s="23">
        <f>J70*$H$70</f>
        <v>0</v>
      </c>
      <c r="L70" s="22" t="s">
        <v>12</v>
      </c>
      <c r="M70" s="28"/>
      <c r="N70" s="19">
        <f>M70*$H$70</f>
        <v>0</v>
      </c>
      <c r="O70" s="140"/>
      <c r="Q70" s="103"/>
    </row>
    <row r="71" spans="1:17" ht="20.45" customHeight="1" x14ac:dyDescent="0.25">
      <c r="A71" s="122" t="s">
        <v>45</v>
      </c>
      <c r="B71" s="125" t="s">
        <v>50</v>
      </c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7"/>
    </row>
    <row r="72" spans="1:17" s="4" customFormat="1" ht="16.5" customHeight="1" x14ac:dyDescent="0.25">
      <c r="A72" s="123"/>
      <c r="B72" s="128">
        <f>SUM(H75)</f>
        <v>1749</v>
      </c>
      <c r="C72" s="141">
        <f>Q72</f>
        <v>1395</v>
      </c>
      <c r="D72" s="130"/>
      <c r="E72" s="131"/>
      <c r="F72" s="131"/>
      <c r="G72" s="131"/>
      <c r="H72" s="132"/>
      <c r="I72" s="136">
        <v>5.0000000000000001E-3</v>
      </c>
      <c r="J72" s="137"/>
      <c r="K72" s="25">
        <f>I72*$H$75</f>
        <v>8.745000000000001</v>
      </c>
      <c r="L72" s="136">
        <v>0.02</v>
      </c>
      <c r="M72" s="137"/>
      <c r="N72" s="17">
        <f>L72*$H$75</f>
        <v>34.980000000000004</v>
      </c>
      <c r="O72" s="138"/>
      <c r="Q72" s="103">
        <f>+AVERAGE(D75:H75)</f>
        <v>1395</v>
      </c>
    </row>
    <row r="73" spans="1:17" s="4" customFormat="1" ht="16.5" customHeight="1" x14ac:dyDescent="0.25">
      <c r="A73" s="123"/>
      <c r="B73" s="128"/>
      <c r="C73" s="142"/>
      <c r="D73" s="133"/>
      <c r="E73" s="134"/>
      <c r="F73" s="134"/>
      <c r="G73" s="134"/>
      <c r="H73" s="135"/>
      <c r="I73" s="120">
        <v>0.01</v>
      </c>
      <c r="J73" s="121"/>
      <c r="K73" s="16">
        <f t="shared" ref="K73:K74" si="24">I73*$H$75</f>
        <v>17.490000000000002</v>
      </c>
      <c r="L73" s="120">
        <v>0.03</v>
      </c>
      <c r="M73" s="121"/>
      <c r="N73" s="18">
        <f t="shared" ref="N73:N74" si="25">L73*$H$75</f>
        <v>52.47</v>
      </c>
      <c r="O73" s="139"/>
      <c r="Q73" s="104">
        <f>_xlfn.STDEV.S(D75:H75)</f>
        <v>337.19949584778442</v>
      </c>
    </row>
    <row r="74" spans="1:17" s="4" customFormat="1" ht="16.5" customHeight="1" x14ac:dyDescent="0.25">
      <c r="A74" s="123"/>
      <c r="B74" s="128"/>
      <c r="C74" s="96">
        <f>Q72+Q74</f>
        <v>1690.5683899201672</v>
      </c>
      <c r="D74" s="133"/>
      <c r="E74" s="134"/>
      <c r="F74" s="134"/>
      <c r="G74" s="134"/>
      <c r="H74" s="135"/>
      <c r="I74" s="120">
        <v>1.4999999999999999E-2</v>
      </c>
      <c r="J74" s="121"/>
      <c r="K74" s="16">
        <f t="shared" si="24"/>
        <v>26.234999999999999</v>
      </c>
      <c r="L74" s="120">
        <v>0.04</v>
      </c>
      <c r="M74" s="121"/>
      <c r="N74" s="18">
        <f t="shared" si="25"/>
        <v>69.960000000000008</v>
      </c>
      <c r="O74" s="139"/>
      <c r="Q74" s="104">
        <f>(1.96*Q73)/(5^0.5)</f>
        <v>295.56838992016719</v>
      </c>
    </row>
    <row r="75" spans="1:17" s="4" customFormat="1" ht="16.5" customHeight="1" x14ac:dyDescent="0.25">
      <c r="A75" s="124"/>
      <c r="B75" s="129"/>
      <c r="C75" s="97">
        <f>Q72-Q74</f>
        <v>1099.4316100798328</v>
      </c>
      <c r="D75" s="8">
        <f>SUM(CCC!D75,DVC!D75,LMC!D75)</f>
        <v>889</v>
      </c>
      <c r="E75" s="9">
        <f>SUM(CCC!E75,DVC!E75,LMC!E75)</f>
        <v>1281</v>
      </c>
      <c r="F75" s="9">
        <f>SUM(CCC!F75,DVC!F75,LMC!F75)</f>
        <v>1416</v>
      </c>
      <c r="G75" s="9">
        <f>SUM(CCC!G75,DVC!G75,LMC!G75)</f>
        <v>1640</v>
      </c>
      <c r="H75" s="10">
        <f>SUM(CCC!H75,DVC!H75,LMC!H75)</f>
        <v>1749</v>
      </c>
      <c r="I75" s="22" t="s">
        <v>12</v>
      </c>
      <c r="J75" s="28"/>
      <c r="K75" s="23">
        <f>J75*$H$75</f>
        <v>0</v>
      </c>
      <c r="L75" s="22" t="s">
        <v>12</v>
      </c>
      <c r="M75" s="28"/>
      <c r="N75" s="19">
        <f>M75*$H$75</f>
        <v>0</v>
      </c>
      <c r="O75" s="140"/>
      <c r="Q75" s="103"/>
    </row>
    <row r="76" spans="1:17" ht="20.45" customHeight="1" x14ac:dyDescent="0.25">
      <c r="A76" s="122" t="s">
        <v>46</v>
      </c>
      <c r="B76" s="125" t="s">
        <v>49</v>
      </c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7"/>
    </row>
    <row r="77" spans="1:17" s="4" customFormat="1" ht="16.5" customHeight="1" x14ac:dyDescent="0.25">
      <c r="A77" s="123"/>
      <c r="B77" s="128">
        <f>SUM(H80)</f>
        <v>597</v>
      </c>
      <c r="C77" s="141">
        <f>Q77</f>
        <v>696.2</v>
      </c>
      <c r="D77" s="130"/>
      <c r="E77" s="131"/>
      <c r="F77" s="131"/>
      <c r="G77" s="131"/>
      <c r="H77" s="132"/>
      <c r="I77" s="136">
        <v>5.0000000000000001E-3</v>
      </c>
      <c r="J77" s="137"/>
      <c r="K77" s="25">
        <f>I77*$H$80</f>
        <v>2.9849999999999999</v>
      </c>
      <c r="L77" s="136">
        <v>0.02</v>
      </c>
      <c r="M77" s="137"/>
      <c r="N77" s="17">
        <f>L77*$H$80</f>
        <v>11.94</v>
      </c>
      <c r="O77" s="138"/>
      <c r="Q77" s="103">
        <f>+AVERAGE(D80:H80)</f>
        <v>696.2</v>
      </c>
    </row>
    <row r="78" spans="1:17" s="4" customFormat="1" ht="16.5" customHeight="1" x14ac:dyDescent="0.25">
      <c r="A78" s="123"/>
      <c r="B78" s="128"/>
      <c r="C78" s="142"/>
      <c r="D78" s="133"/>
      <c r="E78" s="134"/>
      <c r="F78" s="134"/>
      <c r="G78" s="134"/>
      <c r="H78" s="135"/>
      <c r="I78" s="120">
        <v>0.01</v>
      </c>
      <c r="J78" s="121"/>
      <c r="K78" s="16">
        <f>I78*$H$80</f>
        <v>5.97</v>
      </c>
      <c r="L78" s="120">
        <v>0.03</v>
      </c>
      <c r="M78" s="121"/>
      <c r="N78" s="18">
        <f>L78*$H$80</f>
        <v>17.91</v>
      </c>
      <c r="O78" s="139"/>
      <c r="Q78" s="104">
        <f>_xlfn.STDEV.S(D80:H80)</f>
        <v>124.43150726403644</v>
      </c>
    </row>
    <row r="79" spans="1:17" s="4" customFormat="1" ht="16.5" customHeight="1" x14ac:dyDescent="0.25">
      <c r="A79" s="123"/>
      <c r="B79" s="128"/>
      <c r="C79" s="96">
        <f>Q77+Q79</f>
        <v>805.26902504377665</v>
      </c>
      <c r="D79" s="133"/>
      <c r="E79" s="134"/>
      <c r="F79" s="134"/>
      <c r="G79" s="134"/>
      <c r="H79" s="135"/>
      <c r="I79" s="120">
        <v>1.4999999999999999E-2</v>
      </c>
      <c r="J79" s="121"/>
      <c r="K79" s="16">
        <f>I79*$H$80</f>
        <v>8.9550000000000001</v>
      </c>
      <c r="L79" s="120">
        <v>0.04</v>
      </c>
      <c r="M79" s="121"/>
      <c r="N79" s="18">
        <f>L79*$H$80</f>
        <v>23.88</v>
      </c>
      <c r="O79" s="139"/>
      <c r="Q79" s="104">
        <f>(1.96*Q78)/(5^0.5)</f>
        <v>109.06902504377658</v>
      </c>
    </row>
    <row r="80" spans="1:17" s="4" customFormat="1" ht="16.5" customHeight="1" x14ac:dyDescent="0.25">
      <c r="A80" s="124"/>
      <c r="B80" s="129"/>
      <c r="C80" s="97">
        <f>Q77-Q79</f>
        <v>587.13097495622344</v>
      </c>
      <c r="D80" s="8">
        <f>SUM(CCC!D80,DVC!D80,LMC!D80)</f>
        <v>561</v>
      </c>
      <c r="E80" s="9">
        <f>SUM(CCC!E80,DVC!E80,LMC!E80)</f>
        <v>861</v>
      </c>
      <c r="F80" s="9">
        <f>SUM(CCC!F80,DVC!F80,LMC!F80)</f>
        <v>777</v>
      </c>
      <c r="G80" s="9">
        <f>SUM(CCC!G80,DVC!G80,LMC!G80)</f>
        <v>685</v>
      </c>
      <c r="H80" s="10">
        <f>SUM(CCC!H80,DVC!H80,LMC!H80)</f>
        <v>597</v>
      </c>
      <c r="I80" s="22" t="s">
        <v>12</v>
      </c>
      <c r="J80" s="28"/>
      <c r="K80" s="23">
        <f>J80*$H$80</f>
        <v>0</v>
      </c>
      <c r="L80" s="22" t="s">
        <v>12</v>
      </c>
      <c r="M80" s="28"/>
      <c r="N80" s="19">
        <f>M80*$H$80</f>
        <v>0</v>
      </c>
      <c r="O80" s="140"/>
      <c r="Q80" s="103"/>
    </row>
    <row r="81" spans="1:17" ht="20.45" customHeight="1" x14ac:dyDescent="0.25">
      <c r="A81" s="122" t="s">
        <v>47</v>
      </c>
      <c r="B81" s="125" t="s">
        <v>7</v>
      </c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7"/>
    </row>
    <row r="82" spans="1:17" s="4" customFormat="1" ht="17.25" customHeight="1" x14ac:dyDescent="0.25">
      <c r="A82" s="123"/>
      <c r="B82" s="128">
        <f>SUM(H85)</f>
        <v>3430</v>
      </c>
      <c r="C82" s="141">
        <f>Q82</f>
        <v>3187.6</v>
      </c>
      <c r="D82" s="130"/>
      <c r="E82" s="131"/>
      <c r="F82" s="131"/>
      <c r="G82" s="131"/>
      <c r="H82" s="132"/>
      <c r="I82" s="136">
        <v>5.0000000000000001E-3</v>
      </c>
      <c r="J82" s="137"/>
      <c r="K82" s="25">
        <f>I82*$H$85</f>
        <v>17.150000000000002</v>
      </c>
      <c r="L82" s="136">
        <v>0.02</v>
      </c>
      <c r="M82" s="137"/>
      <c r="N82" s="17">
        <f>L82*$H$85</f>
        <v>68.600000000000009</v>
      </c>
      <c r="O82" s="138"/>
      <c r="Q82" s="103">
        <f>+AVERAGE(D85:H85)</f>
        <v>3187.6</v>
      </c>
    </row>
    <row r="83" spans="1:17" s="4" customFormat="1" ht="17.25" customHeight="1" x14ac:dyDescent="0.25">
      <c r="A83" s="123"/>
      <c r="B83" s="128"/>
      <c r="C83" s="142"/>
      <c r="D83" s="133"/>
      <c r="E83" s="134"/>
      <c r="F83" s="134"/>
      <c r="G83" s="134"/>
      <c r="H83" s="135"/>
      <c r="I83" s="120">
        <v>0.01</v>
      </c>
      <c r="J83" s="121"/>
      <c r="K83" s="16">
        <f t="shared" ref="K83:K84" si="26">I83*$H$85</f>
        <v>34.300000000000004</v>
      </c>
      <c r="L83" s="120">
        <v>0.03</v>
      </c>
      <c r="M83" s="121"/>
      <c r="N83" s="18">
        <f t="shared" ref="N83:N84" si="27">L83*$H$85</f>
        <v>102.89999999999999</v>
      </c>
      <c r="O83" s="139"/>
      <c r="Q83" s="104">
        <f>_xlfn.STDEV.S(D85:H85)</f>
        <v>192.22200706474794</v>
      </c>
    </row>
    <row r="84" spans="1:17" s="4" customFormat="1" ht="17.25" customHeight="1" x14ac:dyDescent="0.25">
      <c r="A84" s="123"/>
      <c r="B84" s="128"/>
      <c r="C84" s="96">
        <f>Q82+Q84</f>
        <v>3356.0900180307426</v>
      </c>
      <c r="D84" s="133"/>
      <c r="E84" s="134"/>
      <c r="F84" s="134"/>
      <c r="G84" s="134"/>
      <c r="H84" s="135"/>
      <c r="I84" s="120">
        <v>1.4999999999999999E-2</v>
      </c>
      <c r="J84" s="121"/>
      <c r="K84" s="16">
        <f t="shared" si="26"/>
        <v>51.449999999999996</v>
      </c>
      <c r="L84" s="120">
        <v>0.04</v>
      </c>
      <c r="M84" s="121"/>
      <c r="N84" s="18">
        <f t="shared" si="27"/>
        <v>137.20000000000002</v>
      </c>
      <c r="O84" s="139"/>
      <c r="Q84" s="104">
        <f>(1.96*Q83)/(5^0.5)</f>
        <v>168.4900180307427</v>
      </c>
    </row>
    <row r="85" spans="1:17" s="4" customFormat="1" ht="17.25" customHeight="1" x14ac:dyDescent="0.25">
      <c r="A85" s="124"/>
      <c r="B85" s="129"/>
      <c r="C85" s="97">
        <f>Q82-Q84</f>
        <v>3019.1099819692572</v>
      </c>
      <c r="D85" s="8">
        <f>SUM(CCC!D85,DVC!D85,LMC!D85)</f>
        <v>3138</v>
      </c>
      <c r="E85" s="9">
        <f>SUM(CCC!E85,DVC!E85,LMC!E85)</f>
        <v>2975</v>
      </c>
      <c r="F85" s="9">
        <f>SUM(CCC!F85,DVC!F85,LMC!F85)</f>
        <v>3341</v>
      </c>
      <c r="G85" s="9">
        <f>SUM(CCC!G85,DVC!G85,LMC!G85)</f>
        <v>3054</v>
      </c>
      <c r="H85" s="83">
        <v>3430</v>
      </c>
      <c r="I85" s="22" t="s">
        <v>12</v>
      </c>
      <c r="J85" s="28"/>
      <c r="K85" s="23">
        <f>J85*$H$85</f>
        <v>0</v>
      </c>
      <c r="L85" s="22" t="s">
        <v>12</v>
      </c>
      <c r="M85" s="28"/>
      <c r="N85" s="19">
        <f>M85*$H$85</f>
        <v>0</v>
      </c>
      <c r="O85" s="140"/>
      <c r="Q85" s="103"/>
    </row>
    <row r="86" spans="1:17" x14ac:dyDescent="0.25">
      <c r="A86" s="6"/>
    </row>
    <row r="87" spans="1:17" x14ac:dyDescent="0.25">
      <c r="A87" s="78"/>
      <c r="D87" s="5"/>
      <c r="E87" s="5"/>
      <c r="F87" s="5"/>
      <c r="G87" s="5"/>
      <c r="H87" s="5"/>
      <c r="I87" s="5"/>
      <c r="J87" s="15"/>
    </row>
    <row r="88" spans="1:17" x14ac:dyDescent="0.25">
      <c r="B88" s="2"/>
      <c r="C88" s="2"/>
      <c r="D88" s="5"/>
      <c r="E88" s="5"/>
      <c r="F88" s="5"/>
      <c r="G88" s="5"/>
      <c r="H88" s="5"/>
      <c r="I88" s="5"/>
      <c r="J88" s="15"/>
    </row>
    <row r="89" spans="1:17" x14ac:dyDescent="0.25">
      <c r="B89" s="2"/>
      <c r="C89" s="2"/>
      <c r="D89" s="5"/>
      <c r="E89" s="5"/>
      <c r="F89" s="5"/>
      <c r="G89" s="5"/>
      <c r="H89" s="5"/>
      <c r="I89" s="5"/>
      <c r="J89" s="15"/>
    </row>
    <row r="90" spans="1:17" x14ac:dyDescent="0.25">
      <c r="B90" s="2"/>
      <c r="C90" s="2"/>
      <c r="D90" s="5"/>
      <c r="E90" s="5"/>
      <c r="F90" s="5"/>
      <c r="G90" s="5"/>
      <c r="H90" s="5"/>
      <c r="I90" s="5"/>
      <c r="J90" s="15"/>
    </row>
    <row r="91" spans="1:17" x14ac:dyDescent="0.25">
      <c r="B91" s="2"/>
      <c r="C91" s="2"/>
      <c r="D91" s="5"/>
      <c r="E91" s="5"/>
      <c r="F91" s="5"/>
      <c r="G91" s="5"/>
      <c r="H91" s="5"/>
      <c r="I91" s="5"/>
      <c r="J91" s="15"/>
    </row>
  </sheetData>
  <mergeCells count="213">
    <mergeCell ref="A31:O31"/>
    <mergeCell ref="A33:A34"/>
    <mergeCell ref="B33:B34"/>
    <mergeCell ref="D33:H33"/>
    <mergeCell ref="I33:J34"/>
    <mergeCell ref="K33:K34"/>
    <mergeCell ref="L33:M34"/>
    <mergeCell ref="N33:N34"/>
    <mergeCell ref="O33:O34"/>
    <mergeCell ref="A48:A51"/>
    <mergeCell ref="B48:B49"/>
    <mergeCell ref="D48:H50"/>
    <mergeCell ref="I48:J48"/>
    <mergeCell ref="L48:M48"/>
    <mergeCell ref="O48:O51"/>
    <mergeCell ref="I49:J49"/>
    <mergeCell ref="L49:M49"/>
    <mergeCell ref="I50:J50"/>
    <mergeCell ref="L50:M50"/>
    <mergeCell ref="C48:C49"/>
    <mergeCell ref="A44:A47"/>
    <mergeCell ref="B44:B45"/>
    <mergeCell ref="D44:H46"/>
    <mergeCell ref="I44:J44"/>
    <mergeCell ref="L44:M44"/>
    <mergeCell ref="O44:O47"/>
    <mergeCell ref="I45:J45"/>
    <mergeCell ref="L45:M45"/>
    <mergeCell ref="I46:J46"/>
    <mergeCell ref="L46:M46"/>
    <mergeCell ref="C44:C45"/>
    <mergeCell ref="A40:A43"/>
    <mergeCell ref="B40:B41"/>
    <mergeCell ref="D40:H42"/>
    <mergeCell ref="I40:J40"/>
    <mergeCell ref="L40:M40"/>
    <mergeCell ref="O40:O43"/>
    <mergeCell ref="I41:J41"/>
    <mergeCell ref="L41:M41"/>
    <mergeCell ref="I42:J42"/>
    <mergeCell ref="L42:M42"/>
    <mergeCell ref="C40:C41"/>
    <mergeCell ref="B35:O35"/>
    <mergeCell ref="A36:A39"/>
    <mergeCell ref="B36:B37"/>
    <mergeCell ref="D36:H38"/>
    <mergeCell ref="I36:J36"/>
    <mergeCell ref="L36:M36"/>
    <mergeCell ref="O36:O39"/>
    <mergeCell ref="I37:J37"/>
    <mergeCell ref="L37:M37"/>
    <mergeCell ref="I38:J38"/>
    <mergeCell ref="L38:M38"/>
    <mergeCell ref="C36:C37"/>
    <mergeCell ref="A1:O1"/>
    <mergeCell ref="A3:A4"/>
    <mergeCell ref="B3:B4"/>
    <mergeCell ref="D3:H3"/>
    <mergeCell ref="I3:J4"/>
    <mergeCell ref="K3:K4"/>
    <mergeCell ref="L3:M4"/>
    <mergeCell ref="N3:N4"/>
    <mergeCell ref="O3:O4"/>
    <mergeCell ref="C3:C4"/>
    <mergeCell ref="B5:O5"/>
    <mergeCell ref="A6:A9"/>
    <mergeCell ref="B6:B7"/>
    <mergeCell ref="D6:H8"/>
    <mergeCell ref="I6:J6"/>
    <mergeCell ref="L6:M6"/>
    <mergeCell ref="O6:O9"/>
    <mergeCell ref="I7:J7"/>
    <mergeCell ref="L7:M7"/>
    <mergeCell ref="I8:J8"/>
    <mergeCell ref="C6:C7"/>
    <mergeCell ref="A14:A17"/>
    <mergeCell ref="B14:B15"/>
    <mergeCell ref="D14:H16"/>
    <mergeCell ref="I14:J14"/>
    <mergeCell ref="L14:M14"/>
    <mergeCell ref="L8:M8"/>
    <mergeCell ref="A10:A13"/>
    <mergeCell ref="B10:B11"/>
    <mergeCell ref="D10:H12"/>
    <mergeCell ref="I10:J10"/>
    <mergeCell ref="L10:M10"/>
    <mergeCell ref="C10:C11"/>
    <mergeCell ref="C14:C15"/>
    <mergeCell ref="O14:O17"/>
    <mergeCell ref="I15:J15"/>
    <mergeCell ref="L15:M15"/>
    <mergeCell ref="I16:J16"/>
    <mergeCell ref="L16:M16"/>
    <mergeCell ref="B18:O18"/>
    <mergeCell ref="O10:O13"/>
    <mergeCell ref="I11:J11"/>
    <mergeCell ref="L11:M11"/>
    <mergeCell ref="I12:J12"/>
    <mergeCell ref="L12:M12"/>
    <mergeCell ref="A19:A22"/>
    <mergeCell ref="B19:B20"/>
    <mergeCell ref="D19:H21"/>
    <mergeCell ref="I19:J19"/>
    <mergeCell ref="L19:M19"/>
    <mergeCell ref="O19:O22"/>
    <mergeCell ref="I20:J20"/>
    <mergeCell ref="L20:M20"/>
    <mergeCell ref="I21:J21"/>
    <mergeCell ref="L21:M21"/>
    <mergeCell ref="C19:C20"/>
    <mergeCell ref="A23:A26"/>
    <mergeCell ref="B23:B24"/>
    <mergeCell ref="D23:H25"/>
    <mergeCell ref="I23:J23"/>
    <mergeCell ref="L23:M23"/>
    <mergeCell ref="O23:O26"/>
    <mergeCell ref="I24:J24"/>
    <mergeCell ref="L24:M24"/>
    <mergeCell ref="I25:J25"/>
    <mergeCell ref="L25:M25"/>
    <mergeCell ref="C23:C24"/>
    <mergeCell ref="A27:A30"/>
    <mergeCell ref="B27:B28"/>
    <mergeCell ref="D27:H29"/>
    <mergeCell ref="I27:J27"/>
    <mergeCell ref="L27:M27"/>
    <mergeCell ref="O27:O30"/>
    <mergeCell ref="I28:J28"/>
    <mergeCell ref="L28:M28"/>
    <mergeCell ref="I29:J29"/>
    <mergeCell ref="L29:M29"/>
    <mergeCell ref="C27:C28"/>
    <mergeCell ref="L55:M55"/>
    <mergeCell ref="A57:O57"/>
    <mergeCell ref="A59:A60"/>
    <mergeCell ref="B59:B60"/>
    <mergeCell ref="D59:H59"/>
    <mergeCell ref="I59:J60"/>
    <mergeCell ref="K59:K60"/>
    <mergeCell ref="L59:M60"/>
    <mergeCell ref="N59:N60"/>
    <mergeCell ref="O59:O60"/>
    <mergeCell ref="A52:A56"/>
    <mergeCell ref="B52:O52"/>
    <mergeCell ref="B53:B54"/>
    <mergeCell ref="D53:H55"/>
    <mergeCell ref="I53:J53"/>
    <mergeCell ref="L53:M53"/>
    <mergeCell ref="O53:O56"/>
    <mergeCell ref="I54:J54"/>
    <mergeCell ref="L54:M54"/>
    <mergeCell ref="I55:J55"/>
    <mergeCell ref="C53:C54"/>
    <mergeCell ref="A61:A65"/>
    <mergeCell ref="B61:O61"/>
    <mergeCell ref="B62:B63"/>
    <mergeCell ref="D62:H64"/>
    <mergeCell ref="I62:J62"/>
    <mergeCell ref="L62:M62"/>
    <mergeCell ref="O62:O65"/>
    <mergeCell ref="I63:J63"/>
    <mergeCell ref="L63:M63"/>
    <mergeCell ref="I64:J64"/>
    <mergeCell ref="C62:C63"/>
    <mergeCell ref="A66:A70"/>
    <mergeCell ref="B66:O66"/>
    <mergeCell ref="B67:B70"/>
    <mergeCell ref="D67:H69"/>
    <mergeCell ref="I67:J67"/>
    <mergeCell ref="L67:M67"/>
    <mergeCell ref="O67:O70"/>
    <mergeCell ref="I68:J68"/>
    <mergeCell ref="L68:M68"/>
    <mergeCell ref="I69:J69"/>
    <mergeCell ref="L69:M69"/>
    <mergeCell ref="C67:C68"/>
    <mergeCell ref="B72:B75"/>
    <mergeCell ref="D72:H74"/>
    <mergeCell ref="I72:J72"/>
    <mergeCell ref="L72:M72"/>
    <mergeCell ref="O72:O75"/>
    <mergeCell ref="I73:J73"/>
    <mergeCell ref="I83:J83"/>
    <mergeCell ref="L83:M83"/>
    <mergeCell ref="L64:M64"/>
    <mergeCell ref="L79:M79"/>
    <mergeCell ref="C72:C73"/>
    <mergeCell ref="C77:C78"/>
    <mergeCell ref="C82:C83"/>
    <mergeCell ref="I84:J84"/>
    <mergeCell ref="L84:M84"/>
    <mergeCell ref="L73:M73"/>
    <mergeCell ref="I74:J74"/>
    <mergeCell ref="L74:M74"/>
    <mergeCell ref="A81:A85"/>
    <mergeCell ref="B81:O81"/>
    <mergeCell ref="B82:B85"/>
    <mergeCell ref="D82:H84"/>
    <mergeCell ref="I82:J82"/>
    <mergeCell ref="L82:M82"/>
    <mergeCell ref="O82:O85"/>
    <mergeCell ref="A76:A80"/>
    <mergeCell ref="B76:O76"/>
    <mergeCell ref="B77:B80"/>
    <mergeCell ref="D77:H79"/>
    <mergeCell ref="I77:J77"/>
    <mergeCell ref="L77:M77"/>
    <mergeCell ref="O77:O80"/>
    <mergeCell ref="I78:J78"/>
    <mergeCell ref="L78:M78"/>
    <mergeCell ref="I79:J79"/>
    <mergeCell ref="A71:A75"/>
    <mergeCell ref="B71:O71"/>
  </mergeCells>
  <printOptions horizontalCentered="1"/>
  <pageMargins left="0.5" right="0.5" top="0.5" bottom="0.75" header="0.3" footer="0.3"/>
  <pageSetup scale="75" fitToHeight="2" orientation="landscape" r:id="rId1"/>
  <headerFooter>
    <oddHeader>&amp;R&amp;D</oddHeader>
    <oddFooter>&amp;LDistrict Research&amp;C&amp;P of &amp;N&amp;RJD</oddFooter>
  </headerFooter>
  <rowBreaks count="2" manualBreakCount="2">
    <brk id="32" max="13" man="1"/>
    <brk id="58" max="1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'4CD'!D51:H51</xm:f>
              <xm:sqref>D48</xm:sqref>
            </x14:sparkline>
            <x14:sparkline>
              <xm:f>'4CD'!D69:H69</xm:f>
              <xm:sqref>D49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'4CD'!D47:H47</xm:f>
              <xm:sqref>D44</xm:sqref>
            </x14:sparkline>
            <x14:sparkline>
              <xm:f>'4CD'!D65:H65</xm:f>
              <xm:sqref>D45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'4CD'!D39:H39</xm:f>
              <xm:sqref>D36</xm:sqref>
            </x14:sparkline>
            <x14:sparkline>
              <xm:f>'4CD'!D40:H40</xm:f>
              <xm:sqref>D37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'4CD'!D43:H43</xm:f>
              <xm:sqref>D40</xm:sqref>
            </x14:sparkline>
            <x14:sparkline>
              <xm:f>'4CD'!D44:H44</xm:f>
              <xm:sqref>D41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'4CD'!D80:H80</xm:f>
              <xm:sqref>D77</xm:sqref>
            </x14:sparkline>
            <x14:sparkline>
              <xm:f>'4CD'!D86:H86</xm:f>
              <xm:sqref>D78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'4CD'!D17:H17</xm:f>
              <xm:sqref>D14</xm:sqref>
            </x14:sparkline>
            <x14:sparkline>
              <xm:f>'4CD'!D18:H18</xm:f>
              <xm:sqref>D15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'4CD'!D70:H70</xm:f>
              <xm:sqref>D67</xm:sqref>
            </x14:sparkline>
            <x14:sparkline>
              <xm:f>'4CD'!D71:H71</xm:f>
              <xm:sqref>D68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'4CD'!D26:H26</xm:f>
              <xm:sqref>D23</xm:sqref>
            </x14:sparkline>
            <x14:sparkline>
              <xm:f>'4CD'!D27:H27</xm:f>
              <xm:sqref>D24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'4CD'!D9:H9</xm:f>
              <xm:sqref>D6</xm:sqref>
            </x14:sparkline>
            <x14:sparkline>
              <xm:f>'4CD'!D10:H10</xm:f>
              <xm:sqref>D7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'4CD'!D22:H22</xm:f>
              <xm:sqref>D19</xm:sqref>
            </x14:sparkline>
            <x14:sparkline>
              <xm:f>'4CD'!D23:H23</xm:f>
              <xm:sqref>D20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'4CD'!D65:H65</xm:f>
              <xm:sqref>D62</xm:sqref>
            </x14:sparkline>
            <x14:sparkline>
              <xm:f>'4CD'!D66:H66</xm:f>
              <xm:sqref>D63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'4CD'!D75:H75</xm:f>
              <xm:sqref>D72</xm:sqref>
            </x14:sparkline>
            <x14:sparkline>
              <xm:f>'4CD'!D81:H81</xm:f>
              <xm:sqref>D73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'4CD'!D56:H56</xm:f>
              <xm:sqref>D53</xm:sqref>
            </x14:sparkline>
            <x14:sparkline>
              <xm:f>'4CD'!D57:H57</xm:f>
              <xm:sqref>D54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'4CD'!D13:H13</xm:f>
              <xm:sqref>D10</xm:sqref>
            </x14:sparkline>
            <x14:sparkline>
              <xm:f>'4CD'!D14:H14</xm:f>
              <xm:sqref>D11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'4CD'!D30:H30</xm:f>
              <xm:sqref>D27</xm:sqref>
            </x14:sparkline>
            <x14:sparkline>
              <xm:f>'4CD'!D52:H52</xm:f>
              <xm:sqref>D28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'4CD'!D85:H85</xm:f>
              <xm:sqref>D82</xm:sqref>
            </x14:sparkline>
            <x14:sparkline>
              <xm:f>'4CD'!D86:H86</xm:f>
              <xm:sqref>D83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91"/>
  <sheetViews>
    <sheetView zoomScaleNormal="100" workbookViewId="0">
      <selection activeCell="A2" sqref="A2"/>
    </sheetView>
  </sheetViews>
  <sheetFormatPr defaultRowHeight="15" x14ac:dyDescent="0.25"/>
  <cols>
    <col min="1" max="1" width="27.7109375" style="7" customWidth="1"/>
    <col min="2" max="2" width="14.7109375" style="1" customWidth="1"/>
    <col min="3" max="3" width="16" style="1" customWidth="1"/>
    <col min="4" max="9" width="7.140625" style="3" customWidth="1"/>
    <col min="10" max="10" width="10.7109375" style="14" customWidth="1"/>
    <col min="11" max="11" width="18.7109375" customWidth="1"/>
    <col min="12" max="12" width="7.140625" customWidth="1"/>
    <col min="13" max="13" width="10.7109375" customWidth="1"/>
    <col min="14" max="14" width="18.7109375" customWidth="1"/>
    <col min="15" max="15" width="14.28515625" customWidth="1"/>
    <col min="16" max="16" width="6.7109375" customWidth="1"/>
    <col min="17" max="17" width="8.85546875" style="105"/>
  </cols>
  <sheetData>
    <row r="1" spans="1:17" ht="36" x14ac:dyDescent="0.55000000000000004">
      <c r="A1" s="196" t="s">
        <v>16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7" ht="17.45" customHeight="1" x14ac:dyDescent="0.25">
      <c r="A2" s="82"/>
    </row>
    <row r="3" spans="1:17" s="13" customFormat="1" ht="35.450000000000003" customHeight="1" x14ac:dyDescent="0.3">
      <c r="A3" s="206" t="s">
        <v>10</v>
      </c>
      <c r="B3" s="208" t="s">
        <v>32</v>
      </c>
      <c r="C3" s="204" t="s">
        <v>57</v>
      </c>
      <c r="D3" s="210" t="s">
        <v>3</v>
      </c>
      <c r="E3" s="211"/>
      <c r="F3" s="211"/>
      <c r="G3" s="211"/>
      <c r="H3" s="212"/>
      <c r="I3" s="213" t="s">
        <v>24</v>
      </c>
      <c r="J3" s="213"/>
      <c r="K3" s="213" t="s">
        <v>11</v>
      </c>
      <c r="L3" s="215" t="s">
        <v>23</v>
      </c>
      <c r="M3" s="215"/>
      <c r="N3" s="215" t="s">
        <v>11</v>
      </c>
      <c r="O3" s="217" t="s">
        <v>13</v>
      </c>
      <c r="Q3" s="105"/>
    </row>
    <row r="4" spans="1:17" s="13" customFormat="1" ht="28.15" customHeight="1" x14ac:dyDescent="0.3">
      <c r="A4" s="207"/>
      <c r="B4" s="209"/>
      <c r="C4" s="205"/>
      <c r="D4" s="39" t="s">
        <v>20</v>
      </c>
      <c r="E4" s="40" t="s">
        <v>19</v>
      </c>
      <c r="F4" s="39" t="s">
        <v>18</v>
      </c>
      <c r="G4" s="39" t="s">
        <v>31</v>
      </c>
      <c r="H4" s="39" t="s">
        <v>33</v>
      </c>
      <c r="I4" s="214"/>
      <c r="J4" s="214"/>
      <c r="K4" s="214"/>
      <c r="L4" s="216"/>
      <c r="M4" s="216"/>
      <c r="N4" s="216"/>
      <c r="O4" s="218"/>
      <c r="Q4" s="105"/>
    </row>
    <row r="5" spans="1:17" s="4" customFormat="1" ht="43.9" customHeight="1" x14ac:dyDescent="0.25">
      <c r="A5" s="44" t="s">
        <v>34</v>
      </c>
      <c r="B5" s="174" t="s">
        <v>39</v>
      </c>
      <c r="C5" s="175"/>
      <c r="D5" s="175"/>
      <c r="E5" s="175"/>
      <c r="F5" s="175"/>
      <c r="G5" s="175"/>
      <c r="H5" s="175"/>
      <c r="I5" s="194"/>
      <c r="J5" s="194"/>
      <c r="K5" s="175"/>
      <c r="L5" s="194"/>
      <c r="M5" s="194"/>
      <c r="N5" s="175"/>
      <c r="O5" s="177"/>
      <c r="Q5" s="106" t="s">
        <v>58</v>
      </c>
    </row>
    <row r="6" spans="1:17" s="4" customFormat="1" ht="17.25" customHeight="1" x14ac:dyDescent="0.25">
      <c r="A6" s="189" t="s">
        <v>4</v>
      </c>
      <c r="B6" s="143">
        <f>SUM(H9)</f>
        <v>0.73099999999999998</v>
      </c>
      <c r="C6" s="148">
        <f>Q6</f>
        <v>0.68324999999999991</v>
      </c>
      <c r="D6" s="130"/>
      <c r="E6" s="131"/>
      <c r="F6" s="131"/>
      <c r="G6" s="131"/>
      <c r="H6" s="131"/>
      <c r="I6" s="136">
        <v>5.0000000000000001E-3</v>
      </c>
      <c r="J6" s="137"/>
      <c r="K6" s="16">
        <f>((I6+$B$6)*$B$9)-($B$9*$B$6)</f>
        <v>0.90999999999999659</v>
      </c>
      <c r="L6" s="136">
        <v>0.02</v>
      </c>
      <c r="M6" s="137"/>
      <c r="N6" s="17">
        <f>((L6+$B$6)*$B$9)-($B$9*$B$6)</f>
        <v>3.6399999999999864</v>
      </c>
      <c r="O6" s="138"/>
      <c r="Q6" s="107">
        <f>+AVERAGE(E9:I9)</f>
        <v>0.68324999999999991</v>
      </c>
    </row>
    <row r="7" spans="1:17" s="4" customFormat="1" ht="17.25" customHeight="1" x14ac:dyDescent="0.25">
      <c r="A7" s="190"/>
      <c r="B7" s="144"/>
      <c r="C7" s="149"/>
      <c r="D7" s="133"/>
      <c r="E7" s="134"/>
      <c r="F7" s="134"/>
      <c r="G7" s="134"/>
      <c r="H7" s="134"/>
      <c r="I7" s="120">
        <v>0.01</v>
      </c>
      <c r="J7" s="121"/>
      <c r="K7" s="16">
        <f>((I7+$B$6)*$B$9)-($B$9*$B$6)</f>
        <v>1.8199999999999932</v>
      </c>
      <c r="L7" s="120">
        <v>0.03</v>
      </c>
      <c r="M7" s="121"/>
      <c r="N7" s="18">
        <f>((L7+$B$6)*$B$9)-($B$9*$B$6)</f>
        <v>5.460000000000008</v>
      </c>
      <c r="O7" s="139"/>
      <c r="Q7" s="108">
        <f>_xlfn.STDEV.S(E9:I9)</f>
        <v>4.4887823144664357E-2</v>
      </c>
    </row>
    <row r="8" spans="1:17" s="4" customFormat="1" ht="17.25" customHeight="1" x14ac:dyDescent="0.25">
      <c r="A8" s="190"/>
      <c r="B8" s="31" t="s">
        <v>27</v>
      </c>
      <c r="C8" s="94">
        <f>Q6+Q8</f>
        <v>0.72259591177407545</v>
      </c>
      <c r="D8" s="133"/>
      <c r="E8" s="134"/>
      <c r="F8" s="134"/>
      <c r="G8" s="134"/>
      <c r="H8" s="134"/>
      <c r="I8" s="120">
        <v>1.4999999999999999E-2</v>
      </c>
      <c r="J8" s="121"/>
      <c r="K8" s="16">
        <f>((I8+$B$6)*$B$9)-($B$9*$B$6)</f>
        <v>2.7299999999999898</v>
      </c>
      <c r="L8" s="120">
        <v>0.04</v>
      </c>
      <c r="M8" s="121"/>
      <c r="N8" s="18">
        <f>((L8+$B$6)*$B$9)-($B$9*$B$6)</f>
        <v>7.2800000000000011</v>
      </c>
      <c r="O8" s="139"/>
      <c r="Q8" s="108">
        <f>(1.96*Q7)/(5^0.5)</f>
        <v>3.9345911774075489E-2</v>
      </c>
    </row>
    <row r="9" spans="1:17" s="4" customFormat="1" ht="17.25" customHeight="1" x14ac:dyDescent="0.25">
      <c r="A9" s="191"/>
      <c r="B9" s="32">
        <v>182</v>
      </c>
      <c r="C9" s="95">
        <f>Q6-Q8</f>
        <v>0.64390408822592438</v>
      </c>
      <c r="D9" s="12">
        <v>0.67300000000000004</v>
      </c>
      <c r="E9" s="12">
        <v>0.71099999999999997</v>
      </c>
      <c r="F9" s="12">
        <v>0.63700000000000001</v>
      </c>
      <c r="G9" s="12">
        <v>0.65400000000000003</v>
      </c>
      <c r="H9" s="12">
        <v>0.73099999999999998</v>
      </c>
      <c r="I9" s="22" t="s">
        <v>12</v>
      </c>
      <c r="J9" s="28"/>
      <c r="K9" s="23">
        <f>((J9+$B$6)*$B$9)-($B$9*$B$6)</f>
        <v>0</v>
      </c>
      <c r="L9" s="22" t="s">
        <v>12</v>
      </c>
      <c r="M9" s="28"/>
      <c r="N9" s="19">
        <f>((M9+$B$6)*$B$9)-($B$9*$B$6)</f>
        <v>0</v>
      </c>
      <c r="O9" s="140"/>
      <c r="Q9" s="109"/>
    </row>
    <row r="10" spans="1:17" s="4" customFormat="1" ht="15" customHeight="1" x14ac:dyDescent="0.25">
      <c r="A10" s="189" t="s">
        <v>25</v>
      </c>
      <c r="B10" s="143">
        <f>SUM(H13)</f>
        <v>0.35699999999999998</v>
      </c>
      <c r="C10" s="148">
        <f>Q10</f>
        <v>0.36525000000000002</v>
      </c>
      <c r="D10" s="130"/>
      <c r="E10" s="131"/>
      <c r="F10" s="131"/>
      <c r="G10" s="131"/>
      <c r="H10" s="131"/>
      <c r="I10" s="136">
        <v>5.0000000000000001E-3</v>
      </c>
      <c r="J10" s="137"/>
      <c r="K10" s="25">
        <f>((I10+$B$10)*$B$13)-($B$13*$B$10)</f>
        <v>3.1750000000000114</v>
      </c>
      <c r="L10" s="136">
        <v>0.02</v>
      </c>
      <c r="M10" s="137"/>
      <c r="N10" s="17">
        <f>((L10+$B$10)*$B$13)-($B$13*$B$10)</f>
        <v>12.700000000000017</v>
      </c>
      <c r="O10" s="166" t="s">
        <v>56</v>
      </c>
      <c r="Q10" s="107">
        <f>+AVERAGE(E13:I13)</f>
        <v>0.36525000000000002</v>
      </c>
    </row>
    <row r="11" spans="1:17" s="4" customFormat="1" ht="15" customHeight="1" x14ac:dyDescent="0.25">
      <c r="A11" s="190"/>
      <c r="B11" s="144"/>
      <c r="C11" s="149"/>
      <c r="D11" s="133"/>
      <c r="E11" s="134"/>
      <c r="F11" s="134"/>
      <c r="G11" s="134"/>
      <c r="H11" s="134"/>
      <c r="I11" s="120">
        <v>0.01</v>
      </c>
      <c r="J11" s="121"/>
      <c r="K11" s="16">
        <f t="shared" ref="K11:K12" si="0">((I11+$B$10)*$B$13)-($B$13*$B$10)</f>
        <v>6.3499999999999943</v>
      </c>
      <c r="L11" s="120">
        <v>0.03</v>
      </c>
      <c r="M11" s="121"/>
      <c r="N11" s="18">
        <f t="shared" ref="N11:N12" si="1">((L11+$B$10)*$B$13)-($B$13*$B$10)</f>
        <v>19.050000000000011</v>
      </c>
      <c r="O11" s="167"/>
      <c r="Q11" s="108">
        <f>_xlfn.STDEV.S(E13:I13)</f>
        <v>6.9940450861191014E-3</v>
      </c>
    </row>
    <row r="12" spans="1:17" s="4" customFormat="1" ht="15" customHeight="1" x14ac:dyDescent="0.25">
      <c r="A12" s="190"/>
      <c r="B12" s="31" t="s">
        <v>27</v>
      </c>
      <c r="C12" s="94">
        <f>Q10+Q12</f>
        <v>0.37138055081810223</v>
      </c>
      <c r="D12" s="133"/>
      <c r="E12" s="134"/>
      <c r="F12" s="134"/>
      <c r="G12" s="134"/>
      <c r="H12" s="134"/>
      <c r="I12" s="120">
        <v>1.4999999999999999E-2</v>
      </c>
      <c r="J12" s="121"/>
      <c r="K12" s="16">
        <f t="shared" si="0"/>
        <v>9.5250000000000057</v>
      </c>
      <c r="L12" s="120">
        <v>0.04</v>
      </c>
      <c r="M12" s="121"/>
      <c r="N12" s="18">
        <f t="shared" si="1"/>
        <v>25.399999999999977</v>
      </c>
      <c r="O12" s="167"/>
      <c r="Q12" s="108">
        <f>(1.96*Q11)/(5^0.5)</f>
        <v>6.1305508181021869E-3</v>
      </c>
    </row>
    <row r="13" spans="1:17" s="4" customFormat="1" ht="15" customHeight="1" x14ac:dyDescent="0.25">
      <c r="A13" s="191"/>
      <c r="B13" s="32">
        <v>635</v>
      </c>
      <c r="C13" s="95">
        <f>Q10-Q12</f>
        <v>0.35911944918189781</v>
      </c>
      <c r="D13" s="12">
        <v>0.38900000000000001</v>
      </c>
      <c r="E13" s="12">
        <v>0.36599999999999999</v>
      </c>
      <c r="F13" s="12">
        <v>0.374</v>
      </c>
      <c r="G13" s="12">
        <v>0.36399999999999999</v>
      </c>
      <c r="H13" s="12">
        <v>0.35699999999999998</v>
      </c>
      <c r="I13" s="22" t="s">
        <v>12</v>
      </c>
      <c r="J13" s="28"/>
      <c r="K13" s="23">
        <f>((J13+$B$10)*$B$13)-($B$13*$B$10)</f>
        <v>0</v>
      </c>
      <c r="L13" s="22" t="s">
        <v>12</v>
      </c>
      <c r="M13" s="28"/>
      <c r="N13" s="19">
        <f>((M13+$B$10)*$B$13)-($B$13*$B$10)</f>
        <v>0</v>
      </c>
      <c r="O13" s="168"/>
      <c r="Q13" s="109"/>
    </row>
    <row r="14" spans="1:17" s="4" customFormat="1" ht="16.5" customHeight="1" x14ac:dyDescent="0.25">
      <c r="A14" s="178" t="s">
        <v>29</v>
      </c>
      <c r="B14" s="181">
        <f>SUM(H17)</f>
        <v>0.441</v>
      </c>
      <c r="C14" s="192">
        <f>Q14</f>
        <v>0.44350000000000001</v>
      </c>
      <c r="D14" s="183"/>
      <c r="E14" s="184"/>
      <c r="F14" s="184"/>
      <c r="G14" s="184"/>
      <c r="H14" s="184"/>
      <c r="I14" s="187">
        <f>K14/B17</f>
        <v>5.0000000000000096E-3</v>
      </c>
      <c r="J14" s="188"/>
      <c r="K14" s="67">
        <f>SUM(K6,K10)</f>
        <v>4.085000000000008</v>
      </c>
      <c r="L14" s="187">
        <f>N14/B17</f>
        <v>2.0000000000000004E-2</v>
      </c>
      <c r="M14" s="188"/>
      <c r="N14" s="68">
        <f>SUM(N6,N10)</f>
        <v>16.340000000000003</v>
      </c>
      <c r="O14" s="169"/>
      <c r="Q14" s="107">
        <f>+AVERAGE(E17:I17)</f>
        <v>0.44350000000000001</v>
      </c>
    </row>
    <row r="15" spans="1:17" s="4" customFormat="1" ht="16.5" customHeight="1" x14ac:dyDescent="0.25">
      <c r="A15" s="179"/>
      <c r="B15" s="182"/>
      <c r="C15" s="193"/>
      <c r="D15" s="185"/>
      <c r="E15" s="186"/>
      <c r="F15" s="186"/>
      <c r="G15" s="186"/>
      <c r="H15" s="186"/>
      <c r="I15" s="172">
        <f>K15/B17</f>
        <v>9.9999999999999846E-3</v>
      </c>
      <c r="J15" s="173"/>
      <c r="K15" s="69">
        <f t="shared" ref="K15:K17" si="2">SUM(K7,K11)</f>
        <v>8.1699999999999875</v>
      </c>
      <c r="L15" s="172">
        <f>N15/B17</f>
        <v>3.0000000000000023E-2</v>
      </c>
      <c r="M15" s="173"/>
      <c r="N15" s="70">
        <f t="shared" ref="N15:N17" si="3">SUM(N7,N11)</f>
        <v>24.510000000000019</v>
      </c>
      <c r="O15" s="170"/>
      <c r="Q15" s="108">
        <f>_xlfn.STDEV.S(E17:I17)</f>
        <v>1.752141546793522E-2</v>
      </c>
    </row>
    <row r="16" spans="1:17" s="4" customFormat="1" ht="16.5" customHeight="1" x14ac:dyDescent="0.25">
      <c r="A16" s="179"/>
      <c r="B16" s="76" t="s">
        <v>27</v>
      </c>
      <c r="C16" s="113">
        <f>Q14+Q16</f>
        <v>0.45885819781094123</v>
      </c>
      <c r="D16" s="185"/>
      <c r="E16" s="186"/>
      <c r="F16" s="186"/>
      <c r="G16" s="186"/>
      <c r="H16" s="186"/>
      <c r="I16" s="172">
        <f>K16/B17</f>
        <v>1.4999999999999994E-2</v>
      </c>
      <c r="J16" s="173"/>
      <c r="K16" s="69">
        <f t="shared" si="2"/>
        <v>12.254999999999995</v>
      </c>
      <c r="L16" s="172">
        <f>N16/B17</f>
        <v>3.9999999999999973E-2</v>
      </c>
      <c r="M16" s="173"/>
      <c r="N16" s="70">
        <f t="shared" si="3"/>
        <v>32.679999999999978</v>
      </c>
      <c r="O16" s="170"/>
      <c r="Q16" s="108">
        <f>(1.96*Q15)/(5^0.5)</f>
        <v>1.5358197810941219E-2</v>
      </c>
    </row>
    <row r="17" spans="1:17" ht="16.5" customHeight="1" x14ac:dyDescent="0.25">
      <c r="A17" s="180"/>
      <c r="B17" s="77">
        <v>817</v>
      </c>
      <c r="C17" s="114">
        <f>Q14-Q16</f>
        <v>0.42814180218905878</v>
      </c>
      <c r="D17" s="71">
        <v>0.47799999999999998</v>
      </c>
      <c r="E17" s="71">
        <v>0.46899999999999997</v>
      </c>
      <c r="F17" s="71">
        <v>0.432</v>
      </c>
      <c r="G17" s="71">
        <v>0.432</v>
      </c>
      <c r="H17" s="71">
        <v>0.441</v>
      </c>
      <c r="I17" s="72" t="s">
        <v>28</v>
      </c>
      <c r="J17" s="73">
        <f>K17/B17</f>
        <v>0</v>
      </c>
      <c r="K17" s="74">
        <f t="shared" si="2"/>
        <v>0</v>
      </c>
      <c r="L17" s="72" t="s">
        <v>28</v>
      </c>
      <c r="M17" s="73">
        <f>N17/B17</f>
        <v>0</v>
      </c>
      <c r="N17" s="75">
        <f t="shared" si="3"/>
        <v>0</v>
      </c>
      <c r="O17" s="171"/>
    </row>
    <row r="18" spans="1:17" s="4" customFormat="1" ht="35.25" customHeight="1" x14ac:dyDescent="0.25">
      <c r="A18" s="44" t="s">
        <v>35</v>
      </c>
      <c r="B18" s="174" t="s">
        <v>40</v>
      </c>
      <c r="C18" s="175"/>
      <c r="D18" s="175"/>
      <c r="E18" s="175"/>
      <c r="F18" s="175"/>
      <c r="G18" s="175"/>
      <c r="H18" s="175"/>
      <c r="I18" s="176"/>
      <c r="J18" s="176"/>
      <c r="K18" s="175"/>
      <c r="L18" s="176"/>
      <c r="M18" s="176"/>
      <c r="N18" s="175"/>
      <c r="O18" s="177"/>
      <c r="Q18" s="109"/>
    </row>
    <row r="19" spans="1:17" s="4" customFormat="1" ht="15.75" customHeight="1" x14ac:dyDescent="0.25">
      <c r="A19" s="232" t="s">
        <v>0</v>
      </c>
      <c r="B19" s="143">
        <f>SUM(H22)</f>
        <v>0.30399999999999999</v>
      </c>
      <c r="C19" s="148">
        <f>Q19</f>
        <v>0.29625000000000001</v>
      </c>
      <c r="D19" s="130"/>
      <c r="E19" s="131"/>
      <c r="F19" s="131"/>
      <c r="G19" s="131"/>
      <c r="H19" s="131"/>
      <c r="I19" s="219">
        <v>5.0000000000000001E-3</v>
      </c>
      <c r="J19" s="220"/>
      <c r="K19" s="25">
        <f>((I19+$B$19)*$B$22)-($B$22*$B$19)</f>
        <v>5.9699999999999704</v>
      </c>
      <c r="L19" s="219">
        <v>0.02</v>
      </c>
      <c r="M19" s="220"/>
      <c r="N19" s="17">
        <f>((L19+$B$19)*$B$22)-($B$22*$B$19)</f>
        <v>23.879999999999995</v>
      </c>
      <c r="O19" s="166" t="s">
        <v>56</v>
      </c>
      <c r="Q19" s="107">
        <f>+AVERAGE(E22:I22)</f>
        <v>0.29625000000000001</v>
      </c>
    </row>
    <row r="20" spans="1:17" s="4" customFormat="1" ht="15.75" customHeight="1" x14ac:dyDescent="0.25">
      <c r="A20" s="233"/>
      <c r="B20" s="144"/>
      <c r="C20" s="149"/>
      <c r="D20" s="133"/>
      <c r="E20" s="134"/>
      <c r="F20" s="134"/>
      <c r="G20" s="134"/>
      <c r="H20" s="134"/>
      <c r="I20" s="225">
        <v>0.01</v>
      </c>
      <c r="J20" s="226"/>
      <c r="K20" s="16">
        <f t="shared" ref="K20:K21" si="4">((I20+$B$19)*$B$22)-($B$22*$B$19)</f>
        <v>11.939999999999998</v>
      </c>
      <c r="L20" s="120">
        <v>0.03</v>
      </c>
      <c r="M20" s="121"/>
      <c r="N20" s="18">
        <f t="shared" ref="N20:N21" si="5">((L20+$B$19)*$B$22)-($B$22*$B$19)</f>
        <v>35.819999999999936</v>
      </c>
      <c r="O20" s="167"/>
      <c r="Q20" s="108">
        <f>_xlfn.STDEV.S(E22:I22)</f>
        <v>1.2257650672131274E-2</v>
      </c>
    </row>
    <row r="21" spans="1:17" s="4" customFormat="1" ht="15.75" customHeight="1" x14ac:dyDescent="0.25">
      <c r="A21" s="233"/>
      <c r="B21" s="31" t="s">
        <v>27</v>
      </c>
      <c r="C21" s="94">
        <f>Q19+Q21</f>
        <v>0.30699430453775395</v>
      </c>
      <c r="D21" s="133"/>
      <c r="E21" s="134"/>
      <c r="F21" s="134"/>
      <c r="G21" s="134"/>
      <c r="H21" s="134"/>
      <c r="I21" s="120">
        <v>1.4999999999999999E-2</v>
      </c>
      <c r="J21" s="121"/>
      <c r="K21" s="16">
        <f t="shared" si="4"/>
        <v>17.910000000000025</v>
      </c>
      <c r="L21" s="120">
        <v>0.04</v>
      </c>
      <c r="M21" s="121"/>
      <c r="N21" s="18">
        <f t="shared" si="5"/>
        <v>47.759999999999991</v>
      </c>
      <c r="O21" s="167"/>
      <c r="Q21" s="108">
        <f>(1.96*Q20)/(5^0.5)</f>
        <v>1.0744304537753954E-2</v>
      </c>
    </row>
    <row r="22" spans="1:17" s="4" customFormat="1" ht="15.75" customHeight="1" x14ac:dyDescent="0.25">
      <c r="A22" s="234"/>
      <c r="B22" s="32">
        <v>1194</v>
      </c>
      <c r="C22" s="95">
        <f>Q19-Q21</f>
        <v>0.28550569546224608</v>
      </c>
      <c r="D22" s="12">
        <v>0.29499999999999998</v>
      </c>
      <c r="E22" s="12">
        <v>0.28299999999999997</v>
      </c>
      <c r="F22" s="12">
        <v>0.309</v>
      </c>
      <c r="G22" s="12">
        <v>0.28899999999999998</v>
      </c>
      <c r="H22" s="12">
        <v>0.30399999999999999</v>
      </c>
      <c r="I22" s="22" t="s">
        <v>12</v>
      </c>
      <c r="J22" s="28"/>
      <c r="K22" s="23">
        <f>((J22+$B$19)*$B$22)-($B$22*$B$19)</f>
        <v>0</v>
      </c>
      <c r="L22" s="22" t="s">
        <v>12</v>
      </c>
      <c r="M22" s="28"/>
      <c r="N22" s="19">
        <f>((M22+$B$19)*$B$22)-($B$22*$B$19)</f>
        <v>0</v>
      </c>
      <c r="O22" s="168"/>
      <c r="Q22" s="109"/>
    </row>
    <row r="23" spans="1:17" s="4" customFormat="1" ht="15.75" customHeight="1" x14ac:dyDescent="0.25">
      <c r="A23" s="232" t="s">
        <v>1</v>
      </c>
      <c r="B23" s="143">
        <f>SUM(H26)</f>
        <v>0.32200000000000001</v>
      </c>
      <c r="C23" s="148">
        <f>Q23</f>
        <v>0.32700000000000001</v>
      </c>
      <c r="D23" s="130"/>
      <c r="E23" s="131"/>
      <c r="F23" s="131"/>
      <c r="G23" s="131"/>
      <c r="H23" s="131"/>
      <c r="I23" s="219">
        <v>5.0000000000000001E-3</v>
      </c>
      <c r="J23" s="220"/>
      <c r="K23" s="25">
        <f>((I23+$B$23)*$B$26)-($B$26*$B$23)</f>
        <v>2.4099999999999966</v>
      </c>
      <c r="L23" s="219">
        <v>0.02</v>
      </c>
      <c r="M23" s="220"/>
      <c r="N23" s="17">
        <f>((L23+$B$23)*$B$26)-($B$26*$B$23)</f>
        <v>9.6400000000000148</v>
      </c>
      <c r="O23" s="166" t="s">
        <v>56</v>
      </c>
      <c r="Q23" s="107">
        <f>+AVERAGE(E26:I26)</f>
        <v>0.32700000000000001</v>
      </c>
    </row>
    <row r="24" spans="1:17" s="4" customFormat="1" ht="15.75" customHeight="1" x14ac:dyDescent="0.25">
      <c r="A24" s="233"/>
      <c r="B24" s="144"/>
      <c r="C24" s="149"/>
      <c r="D24" s="133"/>
      <c r="E24" s="134"/>
      <c r="F24" s="134"/>
      <c r="G24" s="134"/>
      <c r="H24" s="134"/>
      <c r="I24" s="120">
        <v>0.01</v>
      </c>
      <c r="J24" s="121"/>
      <c r="K24" s="16">
        <f t="shared" ref="K24:K25" si="6">((I24+$B$23)*$B$26)-($B$26*$B$23)</f>
        <v>4.8199999999999932</v>
      </c>
      <c r="L24" s="120">
        <v>0.03</v>
      </c>
      <c r="M24" s="121"/>
      <c r="N24" s="18">
        <f t="shared" ref="N24:N25" si="7">((L24+$B$23)*$B$26)-($B$26*$B$23)</f>
        <v>14.45999999999998</v>
      </c>
      <c r="O24" s="167"/>
      <c r="Q24" s="108">
        <f>_xlfn.STDEV.S(E26:I26)</f>
        <v>3.5805027579936317E-2</v>
      </c>
    </row>
    <row r="25" spans="1:17" s="4" customFormat="1" ht="15.75" customHeight="1" x14ac:dyDescent="0.25">
      <c r="A25" s="233"/>
      <c r="B25" s="31" t="s">
        <v>27</v>
      </c>
      <c r="C25" s="94">
        <f>Q23+Q25</f>
        <v>0.35838449043715703</v>
      </c>
      <c r="D25" s="133"/>
      <c r="E25" s="134"/>
      <c r="F25" s="134"/>
      <c r="G25" s="134"/>
      <c r="H25" s="134"/>
      <c r="I25" s="120">
        <v>1.4999999999999999E-2</v>
      </c>
      <c r="J25" s="121"/>
      <c r="K25" s="16">
        <f t="shared" si="6"/>
        <v>7.2299999999999898</v>
      </c>
      <c r="L25" s="120">
        <v>0.04</v>
      </c>
      <c r="M25" s="121"/>
      <c r="N25" s="18">
        <f t="shared" si="7"/>
        <v>19.279999999999973</v>
      </c>
      <c r="O25" s="167"/>
      <c r="Q25" s="108">
        <f>(1.96*Q24)/(5^0.5)</f>
        <v>3.1384490437157013E-2</v>
      </c>
    </row>
    <row r="26" spans="1:17" s="4" customFormat="1" ht="15.75" customHeight="1" x14ac:dyDescent="0.25">
      <c r="A26" s="234"/>
      <c r="B26" s="32">
        <v>482</v>
      </c>
      <c r="C26" s="95">
        <f>Q23-Q25</f>
        <v>0.29561550956284299</v>
      </c>
      <c r="D26" s="12">
        <v>0.33600000000000002</v>
      </c>
      <c r="E26" s="12">
        <v>0.30099999999999999</v>
      </c>
      <c r="F26" s="12">
        <v>0.379</v>
      </c>
      <c r="G26" s="12">
        <v>0.30599999999999999</v>
      </c>
      <c r="H26" s="12">
        <v>0.32200000000000001</v>
      </c>
      <c r="I26" s="22" t="s">
        <v>12</v>
      </c>
      <c r="J26" s="28"/>
      <c r="K26" s="23">
        <f>((J26+$B$23)*$B$26)-($B$26*$B$23)</f>
        <v>0</v>
      </c>
      <c r="L26" s="22" t="s">
        <v>12</v>
      </c>
      <c r="M26" s="28"/>
      <c r="N26" s="19">
        <f>((M26+$B$23)*$B$26)-($B$26*$B$23)</f>
        <v>0</v>
      </c>
      <c r="O26" s="168"/>
      <c r="Q26" s="109"/>
    </row>
    <row r="27" spans="1:17" s="4" customFormat="1" ht="15.75" customHeight="1" x14ac:dyDescent="0.25">
      <c r="A27" s="229" t="s">
        <v>2</v>
      </c>
      <c r="B27" s="143">
        <f>SUM(H30)</f>
        <v>0.22900000000000001</v>
      </c>
      <c r="C27" s="148">
        <f>Q27</f>
        <v>0.26700000000000002</v>
      </c>
      <c r="D27" s="130"/>
      <c r="E27" s="131"/>
      <c r="F27" s="131"/>
      <c r="G27" s="131"/>
      <c r="H27" s="131"/>
      <c r="I27" s="227">
        <v>5.0000000000000001E-3</v>
      </c>
      <c r="J27" s="228"/>
      <c r="K27" s="25">
        <f>((I27+$B$27)*$B$30)-($B$30*$B$27)</f>
        <v>1.1550000000000011</v>
      </c>
      <c r="L27" s="227">
        <v>0.02</v>
      </c>
      <c r="M27" s="228"/>
      <c r="N27" s="17">
        <f>((L27+$B$27)*$B$30)-($B$30*$B$27)</f>
        <v>4.6199999999999974</v>
      </c>
      <c r="O27" s="166" t="s">
        <v>56</v>
      </c>
      <c r="Q27" s="107">
        <f>+AVERAGE(E30:I30)</f>
        <v>0.26700000000000002</v>
      </c>
    </row>
    <row r="28" spans="1:17" s="4" customFormat="1" ht="15.75" customHeight="1" x14ac:dyDescent="0.25">
      <c r="A28" s="230"/>
      <c r="B28" s="144"/>
      <c r="C28" s="149"/>
      <c r="D28" s="133"/>
      <c r="E28" s="134"/>
      <c r="F28" s="134"/>
      <c r="G28" s="134"/>
      <c r="H28" s="134"/>
      <c r="I28" s="120">
        <v>0.01</v>
      </c>
      <c r="J28" s="121"/>
      <c r="K28" s="16">
        <f t="shared" ref="K28:K29" si="8">((I28+$B$27)*$B$30)-($B$30*$B$27)</f>
        <v>2.3100000000000023</v>
      </c>
      <c r="L28" s="120">
        <v>0.03</v>
      </c>
      <c r="M28" s="121"/>
      <c r="N28" s="18">
        <f t="shared" ref="N28:N29" si="9">((L28+$B$27)*$B$30)-($B$30*$B$27)</f>
        <v>6.93</v>
      </c>
      <c r="O28" s="167"/>
      <c r="Q28" s="108">
        <f>_xlfn.STDEV.S(E30:I30)</f>
        <v>3.1506613062445482E-2</v>
      </c>
    </row>
    <row r="29" spans="1:17" s="4" customFormat="1" ht="15.75" customHeight="1" x14ac:dyDescent="0.25">
      <c r="A29" s="230"/>
      <c r="B29" s="31" t="s">
        <v>27</v>
      </c>
      <c r="C29" s="94">
        <f>Q27+Q29</f>
        <v>0.29461676399097708</v>
      </c>
      <c r="D29" s="133"/>
      <c r="E29" s="134"/>
      <c r="F29" s="134"/>
      <c r="G29" s="134"/>
      <c r="H29" s="134"/>
      <c r="I29" s="120">
        <v>1.4999999999999999E-2</v>
      </c>
      <c r="J29" s="121"/>
      <c r="K29" s="16">
        <f t="shared" si="8"/>
        <v>3.4649999999999963</v>
      </c>
      <c r="L29" s="120">
        <v>0.04</v>
      </c>
      <c r="M29" s="121"/>
      <c r="N29" s="18">
        <f t="shared" si="9"/>
        <v>9.240000000000002</v>
      </c>
      <c r="O29" s="167"/>
      <c r="Q29" s="108">
        <f>(1.96*Q28)/(5^0.5)</f>
        <v>2.7616763990977081E-2</v>
      </c>
    </row>
    <row r="30" spans="1:17" ht="15.75" customHeight="1" x14ac:dyDescent="0.25">
      <c r="A30" s="231"/>
      <c r="B30" s="32">
        <v>231</v>
      </c>
      <c r="C30" s="95">
        <f>Q27-Q29</f>
        <v>0.23938323600902295</v>
      </c>
      <c r="D30" s="12">
        <v>0.255</v>
      </c>
      <c r="E30" s="12">
        <v>0.26400000000000001</v>
      </c>
      <c r="F30" s="12">
        <v>0.26900000000000002</v>
      </c>
      <c r="G30" s="12">
        <v>0.30599999999999999</v>
      </c>
      <c r="H30" s="12">
        <v>0.22900000000000001</v>
      </c>
      <c r="I30" s="22" t="s">
        <v>12</v>
      </c>
      <c r="J30" s="28"/>
      <c r="K30" s="23">
        <f>((J30+$B$27)*$B$30)-($B$30*$B$27)</f>
        <v>0</v>
      </c>
      <c r="L30" s="22" t="s">
        <v>12</v>
      </c>
      <c r="M30" s="28"/>
      <c r="N30" s="19">
        <f>((M30+$B$27)*$B$30)-($B$30*$B$27)</f>
        <v>0</v>
      </c>
      <c r="O30" s="168"/>
    </row>
    <row r="31" spans="1:17" ht="18.75" x14ac:dyDescent="0.3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</row>
    <row r="32" spans="1:17" ht="4.1500000000000004" customHeight="1" x14ac:dyDescent="0.25"/>
    <row r="33" spans="1:17" s="13" customFormat="1" ht="35.450000000000003" customHeight="1" x14ac:dyDescent="0.3">
      <c r="A33" s="206" t="s">
        <v>10</v>
      </c>
      <c r="B33" s="208" t="s">
        <v>32</v>
      </c>
      <c r="C33" s="110"/>
      <c r="D33" s="210" t="s">
        <v>3</v>
      </c>
      <c r="E33" s="211"/>
      <c r="F33" s="211"/>
      <c r="G33" s="211"/>
      <c r="H33" s="212"/>
      <c r="I33" s="213" t="s">
        <v>24</v>
      </c>
      <c r="J33" s="213"/>
      <c r="K33" s="213" t="s">
        <v>11</v>
      </c>
      <c r="L33" s="215" t="s">
        <v>23</v>
      </c>
      <c r="M33" s="215"/>
      <c r="N33" s="215" t="s">
        <v>11</v>
      </c>
      <c r="O33" s="217" t="s">
        <v>13</v>
      </c>
      <c r="Q33" s="105"/>
    </row>
    <row r="34" spans="1:17" s="13" customFormat="1" ht="28.15" customHeight="1" x14ac:dyDescent="0.3">
      <c r="A34" s="207"/>
      <c r="B34" s="209"/>
      <c r="C34" s="88"/>
      <c r="D34" s="39" t="s">
        <v>20</v>
      </c>
      <c r="E34" s="40" t="s">
        <v>19</v>
      </c>
      <c r="F34" s="39" t="s">
        <v>18</v>
      </c>
      <c r="G34" s="39" t="s">
        <v>31</v>
      </c>
      <c r="H34" s="39" t="s">
        <v>33</v>
      </c>
      <c r="I34" s="214"/>
      <c r="J34" s="214"/>
      <c r="K34" s="214"/>
      <c r="L34" s="216"/>
      <c r="M34" s="216"/>
      <c r="N34" s="216"/>
      <c r="O34" s="218"/>
      <c r="Q34" s="105"/>
    </row>
    <row r="35" spans="1:17" s="4" customFormat="1" ht="69.599999999999994" customHeight="1" x14ac:dyDescent="0.25">
      <c r="A35" s="44" t="s">
        <v>41</v>
      </c>
      <c r="B35" s="174" t="s">
        <v>48</v>
      </c>
      <c r="C35" s="175"/>
      <c r="D35" s="175"/>
      <c r="E35" s="175"/>
      <c r="F35" s="175"/>
      <c r="G35" s="175"/>
      <c r="H35" s="175"/>
      <c r="I35" s="176"/>
      <c r="J35" s="176"/>
      <c r="K35" s="175"/>
      <c r="L35" s="176"/>
      <c r="M35" s="176"/>
      <c r="N35" s="175"/>
      <c r="O35" s="177"/>
      <c r="Q35" s="109"/>
    </row>
    <row r="36" spans="1:17" s="4" customFormat="1" ht="15.75" customHeight="1" x14ac:dyDescent="0.25">
      <c r="A36" s="163" t="s">
        <v>51</v>
      </c>
      <c r="B36" s="143">
        <f>SUM(H39)</f>
        <v>0.27900000000000003</v>
      </c>
      <c r="C36" s="148">
        <f>Q36</f>
        <v>0.26600000000000001</v>
      </c>
      <c r="D36" s="130"/>
      <c r="E36" s="131"/>
      <c r="F36" s="131"/>
      <c r="G36" s="131"/>
      <c r="H36" s="131"/>
      <c r="I36" s="136">
        <v>5.0000000000000001E-3</v>
      </c>
      <c r="J36" s="137"/>
      <c r="K36" s="25">
        <f>((I36+$B$36)*$B$39)-($B$39*$B$36)</f>
        <v>2.1350000000000051</v>
      </c>
      <c r="L36" s="136">
        <v>0.02</v>
      </c>
      <c r="M36" s="137"/>
      <c r="N36" s="17">
        <f>((L36+$B$36)*$B$39)-($B$39*$B$36)</f>
        <v>8.5400000000000063</v>
      </c>
      <c r="O36" s="166" t="s">
        <v>56</v>
      </c>
      <c r="Q36" s="107">
        <f>+AVERAGE(E39:I39)</f>
        <v>0.26600000000000001</v>
      </c>
    </row>
    <row r="37" spans="1:17" s="4" customFormat="1" ht="15.75" customHeight="1" x14ac:dyDescent="0.25">
      <c r="A37" s="164"/>
      <c r="B37" s="144"/>
      <c r="C37" s="149"/>
      <c r="D37" s="133"/>
      <c r="E37" s="134"/>
      <c r="F37" s="134"/>
      <c r="G37" s="134"/>
      <c r="H37" s="134"/>
      <c r="I37" s="120">
        <v>0.01</v>
      </c>
      <c r="J37" s="121"/>
      <c r="K37" s="16">
        <f t="shared" ref="K37:K38" si="10">((I37+$B$36)*$B$39)-($B$39*$B$36)</f>
        <v>4.2700000000000102</v>
      </c>
      <c r="L37" s="120">
        <v>0.03</v>
      </c>
      <c r="M37" s="121"/>
      <c r="N37" s="18">
        <f t="shared" ref="N37:N38" si="11">((L37+$B$36)*$B$39)-($B$39*$B$36)</f>
        <v>12.810000000000002</v>
      </c>
      <c r="O37" s="167"/>
      <c r="Q37" s="108">
        <f>_xlfn.STDEV.S(E39:I39)</f>
        <v>2.7531799795872402E-2</v>
      </c>
    </row>
    <row r="38" spans="1:17" s="4" customFormat="1" ht="15.75" customHeight="1" x14ac:dyDescent="0.25">
      <c r="A38" s="164"/>
      <c r="B38" s="31" t="s">
        <v>27</v>
      </c>
      <c r="C38" s="94">
        <f>Q36+Q38</f>
        <v>0.29013268654750235</v>
      </c>
      <c r="D38" s="133"/>
      <c r="E38" s="134"/>
      <c r="F38" s="134"/>
      <c r="G38" s="134"/>
      <c r="H38" s="134"/>
      <c r="I38" s="120">
        <v>1.4999999999999999E-2</v>
      </c>
      <c r="J38" s="121"/>
      <c r="K38" s="16">
        <f t="shared" si="10"/>
        <v>6.4050000000000011</v>
      </c>
      <c r="L38" s="120">
        <v>0.04</v>
      </c>
      <c r="M38" s="121"/>
      <c r="N38" s="18">
        <f t="shared" si="11"/>
        <v>17.079999999999984</v>
      </c>
      <c r="O38" s="167"/>
      <c r="Q38" s="108">
        <f>(1.96*Q37)/(5^0.5)</f>
        <v>2.4132686547502322E-2</v>
      </c>
    </row>
    <row r="39" spans="1:17" s="4" customFormat="1" ht="15.75" customHeight="1" x14ac:dyDescent="0.25">
      <c r="A39" s="165"/>
      <c r="B39" s="32">
        <v>427</v>
      </c>
      <c r="C39" s="95">
        <f>Q36-Q38</f>
        <v>0.24186731345249768</v>
      </c>
      <c r="D39" s="12">
        <v>0.22</v>
      </c>
      <c r="E39" s="12">
        <v>0.26100000000000001</v>
      </c>
      <c r="F39" s="12">
        <v>0.29399999999999998</v>
      </c>
      <c r="G39" s="12">
        <v>0.23</v>
      </c>
      <c r="H39" s="12">
        <v>0.27900000000000003</v>
      </c>
      <c r="I39" s="22" t="s">
        <v>12</v>
      </c>
      <c r="J39" s="28"/>
      <c r="K39" s="23">
        <f>((J39+$B$36)*$B$39)-($B$39*$B$36)</f>
        <v>0</v>
      </c>
      <c r="L39" s="22" t="s">
        <v>12</v>
      </c>
      <c r="M39" s="28"/>
      <c r="N39" s="19">
        <f>((M39+$B$36)*$B$39)-($B$39*$B$36)</f>
        <v>0</v>
      </c>
      <c r="O39" s="168"/>
      <c r="Q39" s="109"/>
    </row>
    <row r="40" spans="1:17" s="4" customFormat="1" ht="15.75" customHeight="1" x14ac:dyDescent="0.25">
      <c r="A40" s="163" t="s">
        <v>52</v>
      </c>
      <c r="B40" s="143">
        <f>SUM(H43)</f>
        <v>0.41499999999999998</v>
      </c>
      <c r="C40" s="148">
        <f>Q40</f>
        <v>0.39874999999999999</v>
      </c>
      <c r="D40" s="130"/>
      <c r="E40" s="131"/>
      <c r="F40" s="131"/>
      <c r="G40" s="131"/>
      <c r="H40" s="131"/>
      <c r="I40" s="136">
        <v>5.0000000000000001E-3</v>
      </c>
      <c r="J40" s="137"/>
      <c r="K40" s="25">
        <f>((I40+$B$40)*$B$43)-($B$43*$B$40)</f>
        <v>2.1350000000000193</v>
      </c>
      <c r="L40" s="136">
        <v>0.02</v>
      </c>
      <c r="M40" s="137"/>
      <c r="N40" s="17">
        <f>((L40+$B$40)*$B$43)-($B$43*$B$40)</f>
        <v>8.5400000000000205</v>
      </c>
      <c r="O40" s="166" t="s">
        <v>56</v>
      </c>
      <c r="Q40" s="107">
        <f>+AVERAGE(E43:I43)</f>
        <v>0.39874999999999999</v>
      </c>
    </row>
    <row r="41" spans="1:17" s="4" customFormat="1" ht="15.75" customHeight="1" x14ac:dyDescent="0.25">
      <c r="A41" s="164"/>
      <c r="B41" s="144"/>
      <c r="C41" s="149"/>
      <c r="D41" s="133"/>
      <c r="E41" s="134"/>
      <c r="F41" s="134"/>
      <c r="G41" s="134"/>
      <c r="H41" s="134"/>
      <c r="I41" s="120">
        <v>0.01</v>
      </c>
      <c r="J41" s="121"/>
      <c r="K41" s="16">
        <f t="shared" ref="K41:K42" si="12">((I41+$B$40)*$B$43)-($B$43*$B$40)</f>
        <v>4.2700000000000102</v>
      </c>
      <c r="L41" s="120">
        <v>0.03</v>
      </c>
      <c r="M41" s="121"/>
      <c r="N41" s="18">
        <f t="shared" ref="N41:N42" si="13">((L41+$B$40)*$B$43)-($B$43*$B$40)</f>
        <v>12.810000000000002</v>
      </c>
      <c r="O41" s="167"/>
      <c r="Q41" s="108">
        <f>_xlfn.STDEV.S(E43:I43)</f>
        <v>2.877933286231632E-2</v>
      </c>
    </row>
    <row r="42" spans="1:17" s="4" customFormat="1" ht="15.75" customHeight="1" x14ac:dyDescent="0.25">
      <c r="A42" s="164"/>
      <c r="B42" s="31" t="s">
        <v>27</v>
      </c>
      <c r="C42" s="94">
        <f>Q40+Q42</f>
        <v>0.42397619749387527</v>
      </c>
      <c r="D42" s="133"/>
      <c r="E42" s="134"/>
      <c r="F42" s="134"/>
      <c r="G42" s="134"/>
      <c r="H42" s="134"/>
      <c r="I42" s="120">
        <v>1.4999999999999999E-2</v>
      </c>
      <c r="J42" s="121"/>
      <c r="K42" s="16">
        <f t="shared" si="12"/>
        <v>6.4050000000000011</v>
      </c>
      <c r="L42" s="120">
        <v>0.04</v>
      </c>
      <c r="M42" s="121"/>
      <c r="N42" s="18">
        <f t="shared" si="13"/>
        <v>17.080000000000013</v>
      </c>
      <c r="O42" s="167"/>
      <c r="Q42" s="108">
        <f>(1.96*Q41)/(5^0.5)</f>
        <v>2.522619749387529E-2</v>
      </c>
    </row>
    <row r="43" spans="1:17" s="4" customFormat="1" ht="15.75" customHeight="1" x14ac:dyDescent="0.25">
      <c r="A43" s="165"/>
      <c r="B43" s="32">
        <v>427</v>
      </c>
      <c r="C43" s="95">
        <f>Q40-Q42</f>
        <v>0.37352380250612471</v>
      </c>
      <c r="D43" s="12">
        <v>0.35399999999999998</v>
      </c>
      <c r="E43" s="12">
        <v>0.39700000000000002</v>
      </c>
      <c r="F43" s="12">
        <v>0.42399999999999999</v>
      </c>
      <c r="G43" s="12">
        <v>0.35899999999999999</v>
      </c>
      <c r="H43" s="12">
        <v>0.41499999999999998</v>
      </c>
      <c r="I43" s="22" t="s">
        <v>12</v>
      </c>
      <c r="J43" s="28"/>
      <c r="K43" s="23">
        <f>((J43+$B$40)*$B$43)-($B$43*$B$40)</f>
        <v>0</v>
      </c>
      <c r="L43" s="22" t="s">
        <v>12</v>
      </c>
      <c r="M43" s="28"/>
      <c r="N43" s="19">
        <f>((M43+$B$40)*$B$43)-($B$43*$B$40)</f>
        <v>0</v>
      </c>
      <c r="O43" s="168"/>
      <c r="Q43" s="109"/>
    </row>
    <row r="44" spans="1:17" s="4" customFormat="1" ht="15.75" customHeight="1" x14ac:dyDescent="0.25">
      <c r="A44" s="163" t="s">
        <v>53</v>
      </c>
      <c r="B44" s="143">
        <f>SUM(H47)</f>
        <v>0.26900000000000002</v>
      </c>
      <c r="C44" s="202">
        <f>Q44</f>
        <v>0.26175000000000004</v>
      </c>
      <c r="D44" s="130"/>
      <c r="E44" s="131"/>
      <c r="F44" s="131"/>
      <c r="G44" s="131"/>
      <c r="H44" s="131"/>
      <c r="I44" s="136">
        <v>5.0000000000000001E-3</v>
      </c>
      <c r="J44" s="137"/>
      <c r="K44" s="25">
        <f>((I44+$B$44)*$B$47)-($B$47*$B$44)</f>
        <v>2.1349999999999909</v>
      </c>
      <c r="L44" s="136">
        <v>0.02</v>
      </c>
      <c r="M44" s="137"/>
      <c r="N44" s="17">
        <f>((L44+$B$44)*$B$47)-($B$47*$B$44)</f>
        <v>8.5400000000000063</v>
      </c>
      <c r="O44" s="166" t="s">
        <v>56</v>
      </c>
      <c r="Q44" s="107">
        <f>+AVERAGE(E47:I47)</f>
        <v>0.26175000000000004</v>
      </c>
    </row>
    <row r="45" spans="1:17" s="4" customFormat="1" ht="15.75" customHeight="1" x14ac:dyDescent="0.25">
      <c r="A45" s="164"/>
      <c r="B45" s="144"/>
      <c r="C45" s="203"/>
      <c r="D45" s="133"/>
      <c r="E45" s="134"/>
      <c r="F45" s="134"/>
      <c r="G45" s="134"/>
      <c r="H45" s="134"/>
      <c r="I45" s="120">
        <v>0.01</v>
      </c>
      <c r="J45" s="121"/>
      <c r="K45" s="16">
        <f t="shared" ref="K45:K46" si="14">((I45+$B$44)*$B$47)-($B$47*$B$44)</f>
        <v>4.269999999999996</v>
      </c>
      <c r="L45" s="120">
        <v>0.03</v>
      </c>
      <c r="M45" s="121"/>
      <c r="N45" s="18">
        <f t="shared" ref="N45:N46" si="15">((L45+$B$44)*$B$47)-($B$47*$B$44)</f>
        <v>12.810000000000002</v>
      </c>
      <c r="O45" s="167"/>
      <c r="Q45" s="108">
        <f>_xlfn.STDEV.S(E47:I47)</f>
        <v>1.2038133853162913E-2</v>
      </c>
    </row>
    <row r="46" spans="1:17" s="4" customFormat="1" ht="15.75" customHeight="1" x14ac:dyDescent="0.25">
      <c r="A46" s="164"/>
      <c r="B46" s="31" t="s">
        <v>27</v>
      </c>
      <c r="C46" s="94">
        <f>Q44+Q46</f>
        <v>0.27230188956222223</v>
      </c>
      <c r="D46" s="133"/>
      <c r="E46" s="134"/>
      <c r="F46" s="134"/>
      <c r="G46" s="134"/>
      <c r="H46" s="134"/>
      <c r="I46" s="120">
        <v>1.4999999999999999E-2</v>
      </c>
      <c r="J46" s="121"/>
      <c r="K46" s="16">
        <f t="shared" si="14"/>
        <v>6.4050000000000011</v>
      </c>
      <c r="L46" s="120">
        <v>0.04</v>
      </c>
      <c r="M46" s="121"/>
      <c r="N46" s="18">
        <f t="shared" si="15"/>
        <v>17.079999999999998</v>
      </c>
      <c r="O46" s="167"/>
      <c r="Q46" s="108">
        <f>(1.96*Q45)/(5^0.5)</f>
        <v>1.0551889562222187E-2</v>
      </c>
    </row>
    <row r="47" spans="1:17" ht="15.75" customHeight="1" x14ac:dyDescent="0.25">
      <c r="A47" s="165"/>
      <c r="B47" s="32">
        <v>427</v>
      </c>
      <c r="C47" s="95">
        <f>Q44-Q46</f>
        <v>0.25119811043777784</v>
      </c>
      <c r="D47" s="12">
        <v>0.55700000000000005</v>
      </c>
      <c r="E47" s="12">
        <v>0.25900000000000001</v>
      </c>
      <c r="F47" s="12">
        <v>0.27300000000000002</v>
      </c>
      <c r="G47" s="12">
        <v>0.246</v>
      </c>
      <c r="H47" s="12">
        <v>0.26900000000000002</v>
      </c>
      <c r="I47" s="22" t="s">
        <v>12</v>
      </c>
      <c r="J47" s="28"/>
      <c r="K47" s="23">
        <f>((J47+$B$44)*$B$47)-($B$47*$B$44)</f>
        <v>0</v>
      </c>
      <c r="L47" s="22" t="s">
        <v>12</v>
      </c>
      <c r="M47" s="28"/>
      <c r="N47" s="19">
        <f>((M47+$B$44)*$B$47)-($B$47*$B$44)</f>
        <v>0</v>
      </c>
      <c r="O47" s="168"/>
    </row>
    <row r="48" spans="1:17" s="4" customFormat="1" ht="15.75" customHeight="1" x14ac:dyDescent="0.25">
      <c r="A48" s="163" t="s">
        <v>54</v>
      </c>
      <c r="B48" s="143">
        <f>SUM(H51)</f>
        <v>0.46400000000000002</v>
      </c>
      <c r="C48" s="148">
        <f>Q48</f>
        <v>0.46875</v>
      </c>
      <c r="D48" s="130"/>
      <c r="E48" s="131"/>
      <c r="F48" s="131"/>
      <c r="G48" s="131"/>
      <c r="H48" s="131"/>
      <c r="I48" s="136">
        <v>5.0000000000000001E-3</v>
      </c>
      <c r="J48" s="137"/>
      <c r="K48" s="25">
        <f>((I48+$B$48)*$B$51)-($B$51*$B$48)</f>
        <v>2.1349999999999909</v>
      </c>
      <c r="L48" s="136">
        <v>0.02</v>
      </c>
      <c r="M48" s="137"/>
      <c r="N48" s="17">
        <f>((L48+$B$48)*$B$51)-($B$51*$B$48)</f>
        <v>8.539999999999992</v>
      </c>
      <c r="O48" s="166" t="s">
        <v>56</v>
      </c>
      <c r="Q48" s="107">
        <f>+AVERAGE(E51:I51)</f>
        <v>0.46875</v>
      </c>
    </row>
    <row r="49" spans="1:17" s="4" customFormat="1" ht="15.75" customHeight="1" x14ac:dyDescent="0.25">
      <c r="A49" s="164"/>
      <c r="B49" s="144"/>
      <c r="C49" s="149"/>
      <c r="D49" s="133"/>
      <c r="E49" s="134"/>
      <c r="F49" s="134"/>
      <c r="G49" s="134"/>
      <c r="H49" s="134"/>
      <c r="I49" s="120">
        <v>0.01</v>
      </c>
      <c r="J49" s="121"/>
      <c r="K49" s="16">
        <f t="shared" ref="K49:K50" si="16">((I49+$B$48)*$B$51)-($B$51*$B$48)</f>
        <v>4.2700000000000102</v>
      </c>
      <c r="L49" s="120">
        <v>0.03</v>
      </c>
      <c r="M49" s="121"/>
      <c r="N49" s="18">
        <f t="shared" ref="N49:N50" si="17">((L49+$B$48)*$B$51)-($B$51*$B$48)</f>
        <v>12.809999999999974</v>
      </c>
      <c r="O49" s="167"/>
      <c r="Q49" s="108">
        <f>_xlfn.STDEV.S(E51:I51)</f>
        <v>2.7813366091383709E-2</v>
      </c>
    </row>
    <row r="50" spans="1:17" s="4" customFormat="1" ht="15.75" customHeight="1" x14ac:dyDescent="0.25">
      <c r="A50" s="164"/>
      <c r="B50" s="31" t="s">
        <v>27</v>
      </c>
      <c r="C50" s="94">
        <f>Q48+Q50</f>
        <v>0.49312949028726127</v>
      </c>
      <c r="D50" s="133"/>
      <c r="E50" s="134"/>
      <c r="F50" s="134"/>
      <c r="G50" s="134"/>
      <c r="H50" s="134"/>
      <c r="I50" s="120">
        <v>1.4999999999999999E-2</v>
      </c>
      <c r="J50" s="121"/>
      <c r="K50" s="16">
        <f t="shared" si="16"/>
        <v>6.4050000000000011</v>
      </c>
      <c r="L50" s="120">
        <v>0.04</v>
      </c>
      <c r="M50" s="121"/>
      <c r="N50" s="18">
        <f t="shared" si="17"/>
        <v>17.079999999999984</v>
      </c>
      <c r="O50" s="167"/>
      <c r="Q50" s="108">
        <f>(1.96*Q49)/(5^0.5)</f>
        <v>2.4379490287261267E-2</v>
      </c>
    </row>
    <row r="51" spans="1:17" ht="15.75" customHeight="1" x14ac:dyDescent="0.25">
      <c r="A51" s="165"/>
      <c r="B51" s="32">
        <v>427</v>
      </c>
      <c r="C51" s="95">
        <f>Q48-Q50</f>
        <v>0.44437050971273873</v>
      </c>
      <c r="D51" s="12">
        <v>0.61799999999999999</v>
      </c>
      <c r="E51" s="12">
        <v>0.47899999999999998</v>
      </c>
      <c r="F51" s="12">
        <v>0.499</v>
      </c>
      <c r="G51" s="12">
        <v>0.433</v>
      </c>
      <c r="H51" s="12">
        <v>0.46400000000000002</v>
      </c>
      <c r="I51" s="22" t="s">
        <v>12</v>
      </c>
      <c r="J51" s="28"/>
      <c r="K51" s="23">
        <f>((J51+$B$44)*$B$47)-($B$47*$B$44)</f>
        <v>0</v>
      </c>
      <c r="L51" s="22" t="s">
        <v>12</v>
      </c>
      <c r="M51" s="28"/>
      <c r="N51" s="19">
        <f>((M51+$B$44)*$B$47)-($B$47*$B$44)</f>
        <v>0</v>
      </c>
      <c r="O51" s="168"/>
    </row>
    <row r="52" spans="1:17" ht="31.15" customHeight="1" x14ac:dyDescent="0.25">
      <c r="A52" s="122" t="s">
        <v>42</v>
      </c>
      <c r="B52" s="125" t="s">
        <v>9</v>
      </c>
      <c r="C52" s="126"/>
      <c r="D52" s="126"/>
      <c r="E52" s="126"/>
      <c r="F52" s="126"/>
      <c r="G52" s="126"/>
      <c r="H52" s="126"/>
      <c r="I52" s="162"/>
      <c r="J52" s="162"/>
      <c r="K52" s="126"/>
      <c r="L52" s="162"/>
      <c r="M52" s="162"/>
      <c r="N52" s="126"/>
      <c r="O52" s="127"/>
    </row>
    <row r="53" spans="1:17" s="4" customFormat="1" ht="15.75" customHeight="1" x14ac:dyDescent="0.25">
      <c r="A53" s="123"/>
      <c r="B53" s="143">
        <f>SUM(H56)</f>
        <v>0.42199999999999999</v>
      </c>
      <c r="C53" s="148">
        <f>Q53</f>
        <v>0.47699999999999998</v>
      </c>
      <c r="D53" s="130"/>
      <c r="E53" s="131"/>
      <c r="F53" s="131"/>
      <c r="G53" s="131"/>
      <c r="H53" s="131"/>
      <c r="I53" s="136">
        <v>5.0000000000000001E-3</v>
      </c>
      <c r="J53" s="137"/>
      <c r="K53" s="25">
        <f>((I53+$B$53)*$B$56)-($B$56*$B$53)</f>
        <v>2.6399999999999864</v>
      </c>
      <c r="L53" s="136">
        <v>0.02</v>
      </c>
      <c r="M53" s="137"/>
      <c r="N53" s="17">
        <f>((L53+$B$53)*$B$56)-($B$56*$B$53)</f>
        <v>10.560000000000002</v>
      </c>
      <c r="O53" s="138"/>
      <c r="Q53" s="107">
        <f>+AVERAGE(E56:I56)</f>
        <v>0.47699999999999998</v>
      </c>
    </row>
    <row r="54" spans="1:17" s="4" customFormat="1" ht="15.75" customHeight="1" x14ac:dyDescent="0.25">
      <c r="A54" s="123"/>
      <c r="B54" s="144"/>
      <c r="C54" s="149"/>
      <c r="D54" s="133"/>
      <c r="E54" s="134"/>
      <c r="F54" s="134"/>
      <c r="G54" s="134"/>
      <c r="H54" s="134"/>
      <c r="I54" s="120">
        <v>0.01</v>
      </c>
      <c r="J54" s="121"/>
      <c r="K54" s="16">
        <f t="shared" ref="K54:K55" si="18">((I54+$B$53)*$B$56)-($B$56*$B$53)</f>
        <v>5.2800000000000011</v>
      </c>
      <c r="L54" s="120">
        <v>0.03</v>
      </c>
      <c r="M54" s="121"/>
      <c r="N54" s="18">
        <f t="shared" ref="N54:N55" si="19">((L54+$B$53)*$B$56)-($B$56*$B$53)</f>
        <v>15.839999999999975</v>
      </c>
      <c r="O54" s="139"/>
      <c r="Q54" s="108">
        <f>_xlfn.STDEV.S(E56:I56)</f>
        <v>4.9139257896987698E-2</v>
      </c>
    </row>
    <row r="55" spans="1:17" s="4" customFormat="1" ht="15.75" customHeight="1" x14ac:dyDescent="0.25">
      <c r="A55" s="123"/>
      <c r="B55" s="31" t="s">
        <v>27</v>
      </c>
      <c r="C55" s="94">
        <f>Q53+Q55</f>
        <v>0.52007245864045071</v>
      </c>
      <c r="D55" s="133"/>
      <c r="E55" s="134"/>
      <c r="F55" s="134"/>
      <c r="G55" s="134"/>
      <c r="H55" s="134"/>
      <c r="I55" s="120">
        <v>1.4999999999999999E-2</v>
      </c>
      <c r="J55" s="121"/>
      <c r="K55" s="16">
        <f t="shared" si="18"/>
        <v>7.9199999999999875</v>
      </c>
      <c r="L55" s="120">
        <v>0.04</v>
      </c>
      <c r="M55" s="121"/>
      <c r="N55" s="18">
        <f t="shared" si="19"/>
        <v>21.119999999999976</v>
      </c>
      <c r="O55" s="139"/>
      <c r="Q55" s="108">
        <f>(1.96*Q54)/(5^0.5)</f>
        <v>4.307245864045068E-2</v>
      </c>
    </row>
    <row r="56" spans="1:17" s="4" customFormat="1" ht="15.75" customHeight="1" x14ac:dyDescent="0.25">
      <c r="A56" s="124"/>
      <c r="B56" s="32">
        <v>528</v>
      </c>
      <c r="C56" s="95">
        <f>Q53-Q55</f>
        <v>0.43392754135954931</v>
      </c>
      <c r="D56" s="12">
        <v>0.52800000000000002</v>
      </c>
      <c r="E56" s="12">
        <v>0.53400000000000003</v>
      </c>
      <c r="F56" s="12">
        <v>0.498</v>
      </c>
      <c r="G56" s="12">
        <v>0.45400000000000001</v>
      </c>
      <c r="H56" s="12">
        <v>0.42199999999999999</v>
      </c>
      <c r="I56" s="22" t="s">
        <v>12</v>
      </c>
      <c r="J56" s="28"/>
      <c r="K56" s="23">
        <f>((J56+$B$53)*$B$56)-($B$56*$B$53)</f>
        <v>0</v>
      </c>
      <c r="L56" s="22" t="s">
        <v>12</v>
      </c>
      <c r="M56" s="28"/>
      <c r="N56" s="19">
        <f>((M56+$B$53)*$B$56)-($B$56*$B$53)</f>
        <v>0</v>
      </c>
      <c r="O56" s="140"/>
      <c r="Q56" s="109"/>
    </row>
    <row r="57" spans="1:17" ht="18.75" x14ac:dyDescent="0.3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</row>
    <row r="58" spans="1:17" ht="4.1500000000000004" customHeight="1" x14ac:dyDescent="0.25"/>
    <row r="59" spans="1:17" s="13" customFormat="1" ht="35.450000000000003" customHeight="1" x14ac:dyDescent="0.3">
      <c r="A59" s="206" t="s">
        <v>10</v>
      </c>
      <c r="B59" s="208" t="s">
        <v>38</v>
      </c>
      <c r="C59" s="87"/>
      <c r="D59" s="221" t="s">
        <v>3</v>
      </c>
      <c r="E59" s="221"/>
      <c r="F59" s="221"/>
      <c r="G59" s="221"/>
      <c r="H59" s="221"/>
      <c r="I59" s="213" t="s">
        <v>24</v>
      </c>
      <c r="J59" s="213"/>
      <c r="K59" s="213" t="s">
        <v>11</v>
      </c>
      <c r="L59" s="215" t="s">
        <v>23</v>
      </c>
      <c r="M59" s="215"/>
      <c r="N59" s="215" t="s">
        <v>11</v>
      </c>
      <c r="O59" s="217" t="s">
        <v>13</v>
      </c>
      <c r="Q59" s="105"/>
    </row>
    <row r="60" spans="1:17" s="13" customFormat="1" ht="28.15" customHeight="1" x14ac:dyDescent="0.3">
      <c r="A60" s="207"/>
      <c r="B60" s="209"/>
      <c r="C60" s="88"/>
      <c r="D60" s="43" t="s">
        <v>21</v>
      </c>
      <c r="E60" s="43" t="s">
        <v>22</v>
      </c>
      <c r="F60" s="43" t="s">
        <v>17</v>
      </c>
      <c r="G60" s="43" t="s">
        <v>30</v>
      </c>
      <c r="H60" s="43" t="s">
        <v>36</v>
      </c>
      <c r="I60" s="214"/>
      <c r="J60" s="214"/>
      <c r="K60" s="214"/>
      <c r="L60" s="216"/>
      <c r="M60" s="216"/>
      <c r="N60" s="216"/>
      <c r="O60" s="218"/>
      <c r="Q60" s="105"/>
    </row>
    <row r="61" spans="1:17" ht="20.45" customHeight="1" x14ac:dyDescent="0.25">
      <c r="A61" s="222" t="s">
        <v>43</v>
      </c>
      <c r="B61" s="125" t="s">
        <v>6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7"/>
    </row>
    <row r="62" spans="1:17" s="4" customFormat="1" ht="15.75" customHeight="1" x14ac:dyDescent="0.25">
      <c r="A62" s="223"/>
      <c r="B62" s="143">
        <f>SUM(H65)</f>
        <v>0.6996</v>
      </c>
      <c r="C62" s="148">
        <f>Q62</f>
        <v>0.69902500000000001</v>
      </c>
      <c r="D62" s="130"/>
      <c r="E62" s="131"/>
      <c r="F62" s="131"/>
      <c r="G62" s="131"/>
      <c r="H62" s="132"/>
      <c r="I62" s="219">
        <v>5.0000000000000001E-3</v>
      </c>
      <c r="J62" s="220"/>
      <c r="K62" s="25">
        <f>((I62+$B$62)*$B$65)-($B$65*$B$62)</f>
        <v>82.31000000000131</v>
      </c>
      <c r="L62" s="219">
        <v>0.02</v>
      </c>
      <c r="M62" s="220"/>
      <c r="N62" s="17">
        <f>((L62+$B$62)*$B$65)-($B$65*$B$62)</f>
        <v>329.2400000000016</v>
      </c>
      <c r="O62" s="145" t="s">
        <v>55</v>
      </c>
      <c r="Q62" s="107">
        <f>+AVERAGE(E65:I65)</f>
        <v>0.69902500000000001</v>
      </c>
    </row>
    <row r="63" spans="1:17" s="4" customFormat="1" ht="15.75" customHeight="1" x14ac:dyDescent="0.25">
      <c r="A63" s="223"/>
      <c r="B63" s="144"/>
      <c r="C63" s="149"/>
      <c r="D63" s="133"/>
      <c r="E63" s="134"/>
      <c r="F63" s="134"/>
      <c r="G63" s="134"/>
      <c r="H63" s="135"/>
      <c r="I63" s="120">
        <v>0.01</v>
      </c>
      <c r="J63" s="121"/>
      <c r="K63" s="16">
        <f t="shared" ref="K63:K64" si="20">((I63+$B$62)*$B$65)-($B$65*$B$62)</f>
        <v>164.6200000000008</v>
      </c>
      <c r="L63" s="120">
        <v>0.03</v>
      </c>
      <c r="M63" s="121"/>
      <c r="N63" s="18">
        <f t="shared" ref="N63:N64" si="21">((L63+$B$62)*$B$65)-($B$65*$B$62)</f>
        <v>493.86000000000058</v>
      </c>
      <c r="O63" s="146"/>
      <c r="Q63" s="108">
        <f>_xlfn.STDEV.S(E65:I65)</f>
        <v>1.7041786878141611E-2</v>
      </c>
    </row>
    <row r="64" spans="1:17" s="4" customFormat="1" ht="15.75" customHeight="1" x14ac:dyDescent="0.25">
      <c r="A64" s="223"/>
      <c r="B64" s="33" t="s">
        <v>26</v>
      </c>
      <c r="C64" s="94">
        <f>Q62+Q64</f>
        <v>0.71396278481569475</v>
      </c>
      <c r="D64" s="133"/>
      <c r="E64" s="134"/>
      <c r="F64" s="134"/>
      <c r="G64" s="134"/>
      <c r="H64" s="135"/>
      <c r="I64" s="120">
        <v>1.4999999999999999E-2</v>
      </c>
      <c r="J64" s="121"/>
      <c r="K64" s="16">
        <f t="shared" si="20"/>
        <v>246.93000000000029</v>
      </c>
      <c r="L64" s="120">
        <v>0.04</v>
      </c>
      <c r="M64" s="121"/>
      <c r="N64" s="18">
        <f t="shared" si="21"/>
        <v>658.48000000000138</v>
      </c>
      <c r="O64" s="146"/>
      <c r="Q64" s="108">
        <f>(1.96*Q63)/(5^0.5)</f>
        <v>1.4937784815694719E-2</v>
      </c>
    </row>
    <row r="65" spans="1:17" s="4" customFormat="1" ht="15.75" customHeight="1" x14ac:dyDescent="0.25">
      <c r="A65" s="224"/>
      <c r="B65" s="32">
        <v>16462</v>
      </c>
      <c r="C65" s="95">
        <f>Q62-Q64</f>
        <v>0.68408721518430526</v>
      </c>
      <c r="D65" s="30">
        <v>0.68640000000000001</v>
      </c>
      <c r="E65" s="30">
        <v>0.67510000000000003</v>
      </c>
      <c r="F65" s="30">
        <v>0.70709999999999995</v>
      </c>
      <c r="G65" s="30">
        <v>0.71430000000000005</v>
      </c>
      <c r="H65" s="30">
        <v>0.6996</v>
      </c>
      <c r="I65" s="22" t="s">
        <v>12</v>
      </c>
      <c r="J65" s="28"/>
      <c r="K65" s="23">
        <f>((J65+$B$62)*$B$65)-($B$65*$B$62)</f>
        <v>0</v>
      </c>
      <c r="L65" s="22" t="s">
        <v>12</v>
      </c>
      <c r="M65" s="28"/>
      <c r="N65" s="19">
        <f>((M65+$B$62)*$B$65)-($B$65*$B$62)</f>
        <v>0</v>
      </c>
      <c r="O65" s="147"/>
      <c r="Q65" s="109"/>
    </row>
    <row r="66" spans="1:17" ht="20.45" customHeight="1" x14ac:dyDescent="0.25">
      <c r="A66" s="122" t="s">
        <v>44</v>
      </c>
      <c r="B66" s="125" t="s">
        <v>8</v>
      </c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7"/>
    </row>
    <row r="67" spans="1:17" s="4" customFormat="1" ht="17.25" customHeight="1" x14ac:dyDescent="0.25">
      <c r="A67" s="123"/>
      <c r="B67" s="128">
        <f>SUM(H70)</f>
        <v>603</v>
      </c>
      <c r="C67" s="141">
        <f>Q67</f>
        <v>601.75</v>
      </c>
      <c r="D67" s="130"/>
      <c r="E67" s="131"/>
      <c r="F67" s="131"/>
      <c r="G67" s="131"/>
      <c r="H67" s="132"/>
      <c r="I67" s="136">
        <v>5.0000000000000001E-3</v>
      </c>
      <c r="J67" s="137"/>
      <c r="K67" s="25">
        <f>I67*$H$70</f>
        <v>3.0150000000000001</v>
      </c>
      <c r="L67" s="136">
        <v>0.02</v>
      </c>
      <c r="M67" s="137"/>
      <c r="N67" s="17">
        <f>L67*$H$70</f>
        <v>12.06</v>
      </c>
      <c r="O67" s="138"/>
      <c r="Q67" s="107">
        <f>+AVERAGE(E70:I70)</f>
        <v>601.75</v>
      </c>
    </row>
    <row r="68" spans="1:17" s="4" customFormat="1" ht="17.25" customHeight="1" x14ac:dyDescent="0.25">
      <c r="A68" s="123"/>
      <c r="B68" s="128"/>
      <c r="C68" s="142"/>
      <c r="D68" s="133"/>
      <c r="E68" s="134"/>
      <c r="F68" s="134"/>
      <c r="G68" s="134"/>
      <c r="H68" s="135"/>
      <c r="I68" s="120">
        <v>0.01</v>
      </c>
      <c r="J68" s="121"/>
      <c r="K68" s="16">
        <f t="shared" ref="K68:K69" si="22">I68*$H$70</f>
        <v>6.03</v>
      </c>
      <c r="L68" s="120">
        <v>0.03</v>
      </c>
      <c r="M68" s="121"/>
      <c r="N68" s="18">
        <f t="shared" ref="N68:N69" si="23">L68*$H$70</f>
        <v>18.09</v>
      </c>
      <c r="O68" s="139"/>
      <c r="Q68" s="108">
        <f>_xlfn.STDEV.S(E70:I70)</f>
        <v>29.273138995787019</v>
      </c>
    </row>
    <row r="69" spans="1:17" s="4" customFormat="1" ht="17.25" customHeight="1" x14ac:dyDescent="0.25">
      <c r="A69" s="123"/>
      <c r="B69" s="128"/>
      <c r="C69" s="96">
        <f>Q67+Q69</f>
        <v>627.40903765407688</v>
      </c>
      <c r="D69" s="133"/>
      <c r="E69" s="134"/>
      <c r="F69" s="134"/>
      <c r="G69" s="134"/>
      <c r="H69" s="135"/>
      <c r="I69" s="120">
        <v>1.4999999999999999E-2</v>
      </c>
      <c r="J69" s="121"/>
      <c r="K69" s="16">
        <f t="shared" si="22"/>
        <v>9.0449999999999999</v>
      </c>
      <c r="L69" s="120">
        <v>0.04</v>
      </c>
      <c r="M69" s="121"/>
      <c r="N69" s="18">
        <f t="shared" si="23"/>
        <v>24.12</v>
      </c>
      <c r="O69" s="139"/>
      <c r="Q69" s="108">
        <f>(1.96*Q68)/(5^0.5)</f>
        <v>25.659037654076844</v>
      </c>
    </row>
    <row r="70" spans="1:17" s="4" customFormat="1" ht="17.25" customHeight="1" x14ac:dyDescent="0.25">
      <c r="A70" s="124"/>
      <c r="B70" s="129"/>
      <c r="C70" s="97">
        <f>Q67-Q69</f>
        <v>576.09096234592312</v>
      </c>
      <c r="D70" s="8">
        <v>599</v>
      </c>
      <c r="E70" s="9">
        <v>634</v>
      </c>
      <c r="F70" s="9">
        <v>607</v>
      </c>
      <c r="G70" s="9">
        <v>563</v>
      </c>
      <c r="H70" s="10">
        <v>603</v>
      </c>
      <c r="I70" s="22" t="s">
        <v>12</v>
      </c>
      <c r="J70" s="28"/>
      <c r="K70" s="23">
        <f>J70*$H$70</f>
        <v>0</v>
      </c>
      <c r="L70" s="22" t="s">
        <v>12</v>
      </c>
      <c r="M70" s="28"/>
      <c r="N70" s="19">
        <f>M70*$H$70</f>
        <v>0</v>
      </c>
      <c r="O70" s="140"/>
      <c r="Q70" s="109"/>
    </row>
    <row r="71" spans="1:17" ht="20.45" customHeight="1" x14ac:dyDescent="0.25">
      <c r="A71" s="122" t="s">
        <v>45</v>
      </c>
      <c r="B71" s="125" t="s">
        <v>50</v>
      </c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7"/>
    </row>
    <row r="72" spans="1:17" s="4" customFormat="1" ht="16.5" customHeight="1" x14ac:dyDescent="0.25">
      <c r="A72" s="123"/>
      <c r="B72" s="128">
        <f>SUM(H75)</f>
        <v>416</v>
      </c>
      <c r="C72" s="141">
        <f>Q72</f>
        <v>351.25</v>
      </c>
      <c r="D72" s="130"/>
      <c r="E72" s="131"/>
      <c r="F72" s="131"/>
      <c r="G72" s="131"/>
      <c r="H72" s="132"/>
      <c r="I72" s="136">
        <v>5.0000000000000001E-3</v>
      </c>
      <c r="J72" s="137"/>
      <c r="K72" s="25">
        <f>I72*$H$75</f>
        <v>2.08</v>
      </c>
      <c r="L72" s="136">
        <v>0.02</v>
      </c>
      <c r="M72" s="137"/>
      <c r="N72" s="17">
        <f>L72*$H$75</f>
        <v>8.32</v>
      </c>
      <c r="O72" s="138"/>
      <c r="Q72" s="107">
        <f>+AVERAGE(E75:I75)</f>
        <v>351.25</v>
      </c>
    </row>
    <row r="73" spans="1:17" s="4" customFormat="1" ht="16.5" customHeight="1" x14ac:dyDescent="0.25">
      <c r="A73" s="123"/>
      <c r="B73" s="128"/>
      <c r="C73" s="142"/>
      <c r="D73" s="133"/>
      <c r="E73" s="134"/>
      <c r="F73" s="134"/>
      <c r="G73" s="134"/>
      <c r="H73" s="135"/>
      <c r="I73" s="120">
        <v>0.01</v>
      </c>
      <c r="J73" s="121"/>
      <c r="K73" s="16">
        <f t="shared" ref="K73:K74" si="24">I73*$H$75</f>
        <v>4.16</v>
      </c>
      <c r="L73" s="120">
        <v>0.03</v>
      </c>
      <c r="M73" s="121"/>
      <c r="N73" s="18">
        <f t="shared" ref="N73:N74" si="25">L73*$H$75</f>
        <v>12.48</v>
      </c>
      <c r="O73" s="139"/>
      <c r="Q73" s="108">
        <f>_xlfn.STDEV.S(E75:I75)</f>
        <v>82.135558681974032</v>
      </c>
    </row>
    <row r="74" spans="1:17" s="4" customFormat="1" ht="16.5" customHeight="1" x14ac:dyDescent="0.25">
      <c r="A74" s="123"/>
      <c r="B74" s="128"/>
      <c r="C74" s="96">
        <f>Q72+Q74</f>
        <v>423.24499149246424</v>
      </c>
      <c r="D74" s="133"/>
      <c r="E74" s="134"/>
      <c r="F74" s="134"/>
      <c r="G74" s="134"/>
      <c r="H74" s="135"/>
      <c r="I74" s="120">
        <v>1.4999999999999999E-2</v>
      </c>
      <c r="J74" s="121"/>
      <c r="K74" s="16">
        <f t="shared" si="24"/>
        <v>6.24</v>
      </c>
      <c r="L74" s="120">
        <v>0.04</v>
      </c>
      <c r="M74" s="121"/>
      <c r="N74" s="18">
        <f t="shared" si="25"/>
        <v>16.64</v>
      </c>
      <c r="O74" s="139"/>
      <c r="Q74" s="108">
        <f>(1.96*Q73)/(5^0.5)</f>
        <v>71.994991492464251</v>
      </c>
    </row>
    <row r="75" spans="1:17" s="4" customFormat="1" ht="16.5" customHeight="1" x14ac:dyDescent="0.25">
      <c r="A75" s="124"/>
      <c r="B75" s="129"/>
      <c r="C75" s="97">
        <f>Q72-Q74</f>
        <v>279.25500850753576</v>
      </c>
      <c r="D75" s="8">
        <v>294</v>
      </c>
      <c r="E75" s="9">
        <v>334</v>
      </c>
      <c r="F75" s="9">
        <v>242</v>
      </c>
      <c r="G75" s="9">
        <v>413</v>
      </c>
      <c r="H75" s="10">
        <v>416</v>
      </c>
      <c r="I75" s="22" t="s">
        <v>12</v>
      </c>
      <c r="J75" s="28"/>
      <c r="K75" s="23">
        <f>J75*$H$75</f>
        <v>0</v>
      </c>
      <c r="L75" s="22" t="s">
        <v>12</v>
      </c>
      <c r="M75" s="28"/>
      <c r="N75" s="19">
        <f>M75*$H$75</f>
        <v>0</v>
      </c>
      <c r="O75" s="140"/>
      <c r="Q75" s="109"/>
    </row>
    <row r="76" spans="1:17" ht="20.45" customHeight="1" x14ac:dyDescent="0.25">
      <c r="A76" s="122" t="s">
        <v>46</v>
      </c>
      <c r="B76" s="125" t="s">
        <v>49</v>
      </c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7"/>
    </row>
    <row r="77" spans="1:17" s="4" customFormat="1" ht="16.5" customHeight="1" x14ac:dyDescent="0.25">
      <c r="A77" s="123"/>
      <c r="B77" s="128">
        <f>SUM(H80)</f>
        <v>32</v>
      </c>
      <c r="C77" s="141">
        <f>Q77</f>
        <v>61.75</v>
      </c>
      <c r="D77" s="130"/>
      <c r="E77" s="131"/>
      <c r="F77" s="131"/>
      <c r="G77" s="131"/>
      <c r="H77" s="132"/>
      <c r="I77" s="136">
        <v>5.0000000000000001E-3</v>
      </c>
      <c r="J77" s="137"/>
      <c r="K77" s="25">
        <f>I77*$H$80</f>
        <v>0.16</v>
      </c>
      <c r="L77" s="136">
        <v>0.02</v>
      </c>
      <c r="M77" s="137"/>
      <c r="N77" s="17">
        <f>L77*$H$80</f>
        <v>0.64</v>
      </c>
      <c r="O77" s="138"/>
      <c r="Q77" s="107">
        <f>+AVERAGE(E80:I80)</f>
        <v>61.75</v>
      </c>
    </row>
    <row r="78" spans="1:17" s="4" customFormat="1" ht="16.5" customHeight="1" x14ac:dyDescent="0.25">
      <c r="A78" s="123"/>
      <c r="B78" s="128"/>
      <c r="C78" s="142"/>
      <c r="D78" s="133"/>
      <c r="E78" s="134"/>
      <c r="F78" s="134"/>
      <c r="G78" s="134"/>
      <c r="H78" s="135"/>
      <c r="I78" s="120">
        <v>0.01</v>
      </c>
      <c r="J78" s="121"/>
      <c r="K78" s="16">
        <f>I78*$H$80</f>
        <v>0.32</v>
      </c>
      <c r="L78" s="120">
        <v>0.03</v>
      </c>
      <c r="M78" s="121"/>
      <c r="N78" s="18">
        <f>L78*$H$80</f>
        <v>0.96</v>
      </c>
      <c r="O78" s="139"/>
      <c r="Q78" s="108">
        <f>_xlfn.STDEV.S(E80:I80)</f>
        <v>31.941352507368876</v>
      </c>
    </row>
    <row r="79" spans="1:17" s="4" customFormat="1" ht="16.5" customHeight="1" x14ac:dyDescent="0.25">
      <c r="A79" s="123"/>
      <c r="B79" s="128"/>
      <c r="C79" s="96">
        <f>Q77+Q79</f>
        <v>89.747829915905982</v>
      </c>
      <c r="D79" s="133"/>
      <c r="E79" s="134"/>
      <c r="F79" s="134"/>
      <c r="G79" s="134"/>
      <c r="H79" s="135"/>
      <c r="I79" s="120">
        <v>1.4999999999999999E-2</v>
      </c>
      <c r="J79" s="121"/>
      <c r="K79" s="16">
        <f>I79*$H$80</f>
        <v>0.48</v>
      </c>
      <c r="L79" s="120">
        <v>0.04</v>
      </c>
      <c r="M79" s="121"/>
      <c r="N79" s="18">
        <f>L79*$H$80</f>
        <v>1.28</v>
      </c>
      <c r="O79" s="139"/>
      <c r="Q79" s="108">
        <f>(1.96*Q78)/(5^0.5)</f>
        <v>27.997829915905982</v>
      </c>
    </row>
    <row r="80" spans="1:17" s="4" customFormat="1" ht="16.5" customHeight="1" x14ac:dyDescent="0.25">
      <c r="A80" s="124"/>
      <c r="B80" s="129"/>
      <c r="C80" s="97">
        <f>Q77-Q79</f>
        <v>33.752170084094018</v>
      </c>
      <c r="D80" s="8">
        <v>58</v>
      </c>
      <c r="E80" s="9">
        <v>107</v>
      </c>
      <c r="F80" s="9">
        <v>52</v>
      </c>
      <c r="G80" s="9">
        <v>56</v>
      </c>
      <c r="H80" s="10">
        <v>32</v>
      </c>
      <c r="I80" s="22" t="s">
        <v>12</v>
      </c>
      <c r="J80" s="28"/>
      <c r="K80" s="23">
        <f>J80*$H$80</f>
        <v>0</v>
      </c>
      <c r="L80" s="22" t="s">
        <v>12</v>
      </c>
      <c r="M80" s="28"/>
      <c r="N80" s="19">
        <f>M80*$H$80</f>
        <v>0</v>
      </c>
      <c r="O80" s="140"/>
      <c r="Q80" s="109"/>
    </row>
    <row r="81" spans="1:17" ht="20.45" customHeight="1" x14ac:dyDescent="0.25">
      <c r="A81" s="122" t="s">
        <v>47</v>
      </c>
      <c r="B81" s="125" t="s">
        <v>7</v>
      </c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7"/>
    </row>
    <row r="82" spans="1:17" s="4" customFormat="1" ht="17.25" customHeight="1" x14ac:dyDescent="0.25">
      <c r="A82" s="123"/>
      <c r="B82" s="128">
        <f>SUM(H85)</f>
        <v>455</v>
      </c>
      <c r="C82" s="141">
        <f>Q82</f>
        <v>429.25</v>
      </c>
      <c r="D82" s="130"/>
      <c r="E82" s="131"/>
      <c r="F82" s="131"/>
      <c r="G82" s="131"/>
      <c r="H82" s="132"/>
      <c r="I82" s="136">
        <v>5.0000000000000001E-3</v>
      </c>
      <c r="J82" s="137"/>
      <c r="K82" s="25">
        <f>I82*$H$85</f>
        <v>2.2749999999999999</v>
      </c>
      <c r="L82" s="136">
        <v>0.02</v>
      </c>
      <c r="M82" s="137"/>
      <c r="N82" s="17">
        <f>L82*$H$85</f>
        <v>9.1</v>
      </c>
      <c r="O82" s="138"/>
      <c r="Q82" s="107">
        <f>+AVERAGE(E85:I85)</f>
        <v>429.25</v>
      </c>
    </row>
    <row r="83" spans="1:17" s="4" customFormat="1" ht="17.25" customHeight="1" x14ac:dyDescent="0.25">
      <c r="A83" s="123"/>
      <c r="B83" s="128"/>
      <c r="C83" s="142"/>
      <c r="D83" s="133"/>
      <c r="E83" s="134"/>
      <c r="F83" s="134"/>
      <c r="G83" s="134"/>
      <c r="H83" s="135"/>
      <c r="I83" s="120">
        <v>0.01</v>
      </c>
      <c r="J83" s="121"/>
      <c r="K83" s="16">
        <f t="shared" ref="K83:K84" si="26">I83*$H$85</f>
        <v>4.55</v>
      </c>
      <c r="L83" s="120">
        <v>0.03</v>
      </c>
      <c r="M83" s="121"/>
      <c r="N83" s="18">
        <f t="shared" ref="N83:N84" si="27">L83*$H$85</f>
        <v>13.65</v>
      </c>
      <c r="O83" s="139"/>
      <c r="Q83" s="108">
        <f>_xlfn.STDEV.S(E85:I85)</f>
        <v>18.750555547325344</v>
      </c>
    </row>
    <row r="84" spans="1:17" s="4" customFormat="1" ht="17.25" customHeight="1" x14ac:dyDescent="0.25">
      <c r="A84" s="123"/>
      <c r="B84" s="128"/>
      <c r="C84" s="96">
        <f>Q82+Q84</f>
        <v>445.68558659332444</v>
      </c>
      <c r="D84" s="133"/>
      <c r="E84" s="134"/>
      <c r="F84" s="134"/>
      <c r="G84" s="134"/>
      <c r="H84" s="135"/>
      <c r="I84" s="120">
        <v>1.4999999999999999E-2</v>
      </c>
      <c r="J84" s="121"/>
      <c r="K84" s="16">
        <f t="shared" si="26"/>
        <v>6.8250000000000002</v>
      </c>
      <c r="L84" s="120">
        <v>0.04</v>
      </c>
      <c r="M84" s="121"/>
      <c r="N84" s="18">
        <f t="shared" si="27"/>
        <v>18.2</v>
      </c>
      <c r="O84" s="139"/>
      <c r="Q84" s="108">
        <f>(1.96*Q83)/(5^0.5)</f>
        <v>16.435586593324455</v>
      </c>
    </row>
    <row r="85" spans="1:17" s="4" customFormat="1" ht="17.25" customHeight="1" x14ac:dyDescent="0.25">
      <c r="A85" s="124"/>
      <c r="B85" s="129"/>
      <c r="C85" s="97">
        <f>Q82-Q84</f>
        <v>412.81441340667556</v>
      </c>
      <c r="D85" s="8">
        <v>441</v>
      </c>
      <c r="E85" s="9">
        <v>426</v>
      </c>
      <c r="F85" s="9">
        <v>426</v>
      </c>
      <c r="G85" s="9">
        <v>410</v>
      </c>
      <c r="H85" s="83">
        <v>455</v>
      </c>
      <c r="I85" s="22" t="s">
        <v>12</v>
      </c>
      <c r="J85" s="28"/>
      <c r="K85" s="23">
        <f>J85*$H$85</f>
        <v>0</v>
      </c>
      <c r="L85" s="22" t="s">
        <v>12</v>
      </c>
      <c r="M85" s="28"/>
      <c r="N85" s="19">
        <f>M85*$H$85</f>
        <v>0</v>
      </c>
      <c r="O85" s="140"/>
      <c r="Q85" s="109"/>
    </row>
    <row r="86" spans="1:17" x14ac:dyDescent="0.25">
      <c r="A86" s="6"/>
    </row>
    <row r="87" spans="1:17" x14ac:dyDescent="0.25">
      <c r="A87" s="78"/>
      <c r="D87" s="5"/>
      <c r="E87" s="5"/>
      <c r="F87" s="5"/>
      <c r="G87" s="5"/>
      <c r="H87" s="5"/>
      <c r="I87" s="5"/>
      <c r="J87" s="15"/>
    </row>
    <row r="88" spans="1:17" x14ac:dyDescent="0.25">
      <c r="B88" s="2"/>
      <c r="C88" s="2"/>
      <c r="D88" s="5"/>
      <c r="E88" s="5"/>
      <c r="F88" s="5"/>
      <c r="G88" s="5"/>
      <c r="H88" s="5"/>
      <c r="I88" s="5"/>
      <c r="J88" s="15"/>
    </row>
    <row r="89" spans="1:17" x14ac:dyDescent="0.25">
      <c r="B89" s="2"/>
      <c r="C89" s="2"/>
      <c r="D89" s="5"/>
      <c r="E89" s="5"/>
      <c r="F89" s="5"/>
      <c r="G89" s="5"/>
      <c r="H89" s="5"/>
      <c r="I89" s="5"/>
      <c r="J89" s="15"/>
    </row>
    <row r="90" spans="1:17" x14ac:dyDescent="0.25">
      <c r="B90" s="2"/>
      <c r="C90" s="2"/>
      <c r="D90" s="5"/>
      <c r="E90" s="5"/>
      <c r="F90" s="5"/>
      <c r="G90" s="5"/>
      <c r="H90" s="5"/>
      <c r="I90" s="5"/>
      <c r="J90" s="15"/>
    </row>
    <row r="91" spans="1:17" x14ac:dyDescent="0.25">
      <c r="B91" s="2"/>
      <c r="C91" s="2"/>
      <c r="D91" s="5"/>
      <c r="E91" s="5"/>
      <c r="F91" s="5"/>
      <c r="G91" s="5"/>
      <c r="H91" s="5"/>
      <c r="I91" s="5"/>
      <c r="J91" s="15"/>
    </row>
  </sheetData>
  <mergeCells count="213">
    <mergeCell ref="O33:O34"/>
    <mergeCell ref="A48:A51"/>
    <mergeCell ref="B48:B49"/>
    <mergeCell ref="D48:H50"/>
    <mergeCell ref="I48:J48"/>
    <mergeCell ref="L48:M48"/>
    <mergeCell ref="O48:O51"/>
    <mergeCell ref="I49:J49"/>
    <mergeCell ref="L49:M49"/>
    <mergeCell ref="I50:J50"/>
    <mergeCell ref="L50:M50"/>
    <mergeCell ref="C48:C49"/>
    <mergeCell ref="A44:A47"/>
    <mergeCell ref="B44:B45"/>
    <mergeCell ref="D44:H46"/>
    <mergeCell ref="I44:J44"/>
    <mergeCell ref="L44:M44"/>
    <mergeCell ref="O44:O47"/>
    <mergeCell ref="I45:J45"/>
    <mergeCell ref="L45:M45"/>
    <mergeCell ref="I46:J46"/>
    <mergeCell ref="L46:M46"/>
    <mergeCell ref="C44:C45"/>
    <mergeCell ref="A40:A43"/>
    <mergeCell ref="B40:B41"/>
    <mergeCell ref="D40:H42"/>
    <mergeCell ref="I40:J40"/>
    <mergeCell ref="L40:M40"/>
    <mergeCell ref="O40:O43"/>
    <mergeCell ref="I41:J41"/>
    <mergeCell ref="L41:M41"/>
    <mergeCell ref="I42:J42"/>
    <mergeCell ref="L42:M42"/>
    <mergeCell ref="A36:A39"/>
    <mergeCell ref="B36:B37"/>
    <mergeCell ref="D36:H38"/>
    <mergeCell ref="I36:J36"/>
    <mergeCell ref="L36:M36"/>
    <mergeCell ref="O36:O39"/>
    <mergeCell ref="I37:J37"/>
    <mergeCell ref="L37:M37"/>
    <mergeCell ref="I38:J38"/>
    <mergeCell ref="L38:M38"/>
    <mergeCell ref="A76:A80"/>
    <mergeCell ref="B76:O76"/>
    <mergeCell ref="B77:B80"/>
    <mergeCell ref="D77:H79"/>
    <mergeCell ref="I77:J77"/>
    <mergeCell ref="L77:M77"/>
    <mergeCell ref="O77:O80"/>
    <mergeCell ref="I78:J78"/>
    <mergeCell ref="L78:M78"/>
    <mergeCell ref="I79:J79"/>
    <mergeCell ref="L79:M79"/>
    <mergeCell ref="A1:O1"/>
    <mergeCell ref="O53:O56"/>
    <mergeCell ref="B61:O61"/>
    <mergeCell ref="O62:O65"/>
    <mergeCell ref="B66:O66"/>
    <mergeCell ref="O67:O70"/>
    <mergeCell ref="B5:O5"/>
    <mergeCell ref="O6:O9"/>
    <mergeCell ref="O10:O13"/>
    <mergeCell ref="O14:O17"/>
    <mergeCell ref="D3:H3"/>
    <mergeCell ref="A27:A30"/>
    <mergeCell ref="A52:A56"/>
    <mergeCell ref="A19:A22"/>
    <mergeCell ref="A14:A17"/>
    <mergeCell ref="A23:A26"/>
    <mergeCell ref="B18:O18"/>
    <mergeCell ref="O19:O22"/>
    <mergeCell ref="O23:O26"/>
    <mergeCell ref="I23:J23"/>
    <mergeCell ref="I24:J24"/>
    <mergeCell ref="I25:J25"/>
    <mergeCell ref="L23:M23"/>
    <mergeCell ref="L24:M24"/>
    <mergeCell ref="L14:M14"/>
    <mergeCell ref="L15:M15"/>
    <mergeCell ref="L16:M16"/>
    <mergeCell ref="I27:J27"/>
    <mergeCell ref="I28:J28"/>
    <mergeCell ref="I29:J29"/>
    <mergeCell ref="L27:M27"/>
    <mergeCell ref="L28:M28"/>
    <mergeCell ref="L29:M29"/>
    <mergeCell ref="L19:M19"/>
    <mergeCell ref="I14:J14"/>
    <mergeCell ref="L20:M20"/>
    <mergeCell ref="L21:M21"/>
    <mergeCell ref="L25:M25"/>
    <mergeCell ref="D19:H21"/>
    <mergeCell ref="D23:H25"/>
    <mergeCell ref="D27:H29"/>
    <mergeCell ref="B14:B15"/>
    <mergeCell ref="B19:B20"/>
    <mergeCell ref="B23:B24"/>
    <mergeCell ref="B27:B28"/>
    <mergeCell ref="I19:J19"/>
    <mergeCell ref="I20:J20"/>
    <mergeCell ref="I21:J21"/>
    <mergeCell ref="I15:J15"/>
    <mergeCell ref="I16:J16"/>
    <mergeCell ref="A6:A9"/>
    <mergeCell ref="A10:A13"/>
    <mergeCell ref="D6:H8"/>
    <mergeCell ref="D10:H12"/>
    <mergeCell ref="B6:B7"/>
    <mergeCell ref="B10:B11"/>
    <mergeCell ref="A57:O57"/>
    <mergeCell ref="A66:A70"/>
    <mergeCell ref="B67:B70"/>
    <mergeCell ref="D53:H55"/>
    <mergeCell ref="B53:B54"/>
    <mergeCell ref="I53:J53"/>
    <mergeCell ref="I54:J54"/>
    <mergeCell ref="I55:J55"/>
    <mergeCell ref="L53:M53"/>
    <mergeCell ref="L54:M54"/>
    <mergeCell ref="L55:M55"/>
    <mergeCell ref="L68:M68"/>
    <mergeCell ref="I69:J69"/>
    <mergeCell ref="L69:M69"/>
    <mergeCell ref="I62:J62"/>
    <mergeCell ref="O27:O30"/>
    <mergeCell ref="B52:O52"/>
    <mergeCell ref="D14:H16"/>
    <mergeCell ref="L7:M7"/>
    <mergeCell ref="L8:M8"/>
    <mergeCell ref="A81:A85"/>
    <mergeCell ref="B82:B85"/>
    <mergeCell ref="D59:H59"/>
    <mergeCell ref="A71:A75"/>
    <mergeCell ref="D62:H64"/>
    <mergeCell ref="B72:B75"/>
    <mergeCell ref="B71:O71"/>
    <mergeCell ref="O72:O75"/>
    <mergeCell ref="D72:H74"/>
    <mergeCell ref="D82:H84"/>
    <mergeCell ref="A61:A65"/>
    <mergeCell ref="D67:H69"/>
    <mergeCell ref="I67:J67"/>
    <mergeCell ref="L67:M67"/>
    <mergeCell ref="I68:J68"/>
    <mergeCell ref="B81:O81"/>
    <mergeCell ref="O82:O85"/>
    <mergeCell ref="I82:J82"/>
    <mergeCell ref="L82:M82"/>
    <mergeCell ref="I83:J83"/>
    <mergeCell ref="L83:M83"/>
    <mergeCell ref="B62:B63"/>
    <mergeCell ref="I84:J84"/>
    <mergeCell ref="L84:M84"/>
    <mergeCell ref="I72:J72"/>
    <mergeCell ref="L72:M72"/>
    <mergeCell ref="I73:J73"/>
    <mergeCell ref="L73:M73"/>
    <mergeCell ref="I74:J74"/>
    <mergeCell ref="L74:M74"/>
    <mergeCell ref="L62:M62"/>
    <mergeCell ref="I63:J63"/>
    <mergeCell ref="L63:M63"/>
    <mergeCell ref="I64:J64"/>
    <mergeCell ref="L64:M64"/>
    <mergeCell ref="A3:A4"/>
    <mergeCell ref="B3:B4"/>
    <mergeCell ref="I3:J4"/>
    <mergeCell ref="K3:K4"/>
    <mergeCell ref="L3:M4"/>
    <mergeCell ref="N3:N4"/>
    <mergeCell ref="O3:O4"/>
    <mergeCell ref="B59:B60"/>
    <mergeCell ref="A59:A60"/>
    <mergeCell ref="I59:J60"/>
    <mergeCell ref="K59:K60"/>
    <mergeCell ref="L59:M60"/>
    <mergeCell ref="N59:N60"/>
    <mergeCell ref="O59:O60"/>
    <mergeCell ref="I10:J10"/>
    <mergeCell ref="I11:J11"/>
    <mergeCell ref="I12:J12"/>
    <mergeCell ref="L10:M10"/>
    <mergeCell ref="L11:M11"/>
    <mergeCell ref="L12:M12"/>
    <mergeCell ref="I6:J6"/>
    <mergeCell ref="I7:J7"/>
    <mergeCell ref="I8:J8"/>
    <mergeCell ref="L6:M6"/>
    <mergeCell ref="C53:C54"/>
    <mergeCell ref="C62:C63"/>
    <mergeCell ref="C67:C68"/>
    <mergeCell ref="C72:C73"/>
    <mergeCell ref="C77:C78"/>
    <mergeCell ref="C82:C83"/>
    <mergeCell ref="C3:C4"/>
    <mergeCell ref="C6:C7"/>
    <mergeCell ref="C10:C11"/>
    <mergeCell ref="C14:C15"/>
    <mergeCell ref="C19:C20"/>
    <mergeCell ref="C23:C24"/>
    <mergeCell ref="C27:C28"/>
    <mergeCell ref="C36:C37"/>
    <mergeCell ref="C40:C41"/>
    <mergeCell ref="B35:O35"/>
    <mergeCell ref="A31:O31"/>
    <mergeCell ref="A33:A34"/>
    <mergeCell ref="B33:B34"/>
    <mergeCell ref="D33:H33"/>
    <mergeCell ref="I33:J34"/>
    <mergeCell ref="K33:K34"/>
    <mergeCell ref="L33:M34"/>
    <mergeCell ref="N33:N34"/>
  </mergeCells>
  <printOptions horizontalCentered="1"/>
  <pageMargins left="0.5" right="0.5" top="0.5" bottom="0.75" header="0.3" footer="0.3"/>
  <pageSetup scale="63" fitToHeight="2" orientation="landscape" r:id="rId1"/>
  <headerFooter>
    <oddHeader>&amp;R&amp;D</oddHeader>
    <oddFooter>&amp;LDistrict Research&amp;C&amp;P of &amp;N&amp;RJD</oddFooter>
  </headerFooter>
  <rowBreaks count="2" manualBreakCount="2">
    <brk id="32" max="14" man="1"/>
    <brk id="58" max="14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CCC!D17:H17</xm:f>
              <xm:sqref>D14</xm:sqref>
            </x14:sparkline>
            <x14:sparkline>
              <xm:f>CCC!D18:H18</xm:f>
              <xm:sqref>D15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CCC!D70:H70</xm:f>
              <xm:sqref>D67</xm:sqref>
            </x14:sparkline>
            <x14:sparkline>
              <xm:f>CCC!D71:H71</xm:f>
              <xm:sqref>D68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CCC!D26:H26</xm:f>
              <xm:sqref>D23</xm:sqref>
            </x14:sparkline>
            <x14:sparkline>
              <xm:f>CCC!D27:H27</xm:f>
              <xm:sqref>D24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CCC!D9:H9</xm:f>
              <xm:sqref>D6</xm:sqref>
            </x14:sparkline>
            <x14:sparkline>
              <xm:f>CCC!D10:H10</xm:f>
              <xm:sqref>D7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CCC!D22:H22</xm:f>
              <xm:sqref>D19</xm:sqref>
            </x14:sparkline>
            <x14:sparkline>
              <xm:f>CCC!D23:H23</xm:f>
              <xm:sqref>D20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CCC!D65:H65</xm:f>
              <xm:sqref>D62</xm:sqref>
            </x14:sparkline>
            <x14:sparkline>
              <xm:f>CCC!D66:H66</xm:f>
              <xm:sqref>D63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CCC!D75:H75</xm:f>
              <xm:sqref>D72</xm:sqref>
            </x14:sparkline>
            <x14:sparkline>
              <xm:f>CCC!D81:H81</xm:f>
              <xm:sqref>D73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CCC!D56:H56</xm:f>
              <xm:sqref>D53</xm:sqref>
            </x14:sparkline>
            <x14:sparkline>
              <xm:f>CCC!D57:H57</xm:f>
              <xm:sqref>D54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CCC!D13:H13</xm:f>
              <xm:sqref>D10</xm:sqref>
            </x14:sparkline>
            <x14:sparkline>
              <xm:f>CCC!D14:H14</xm:f>
              <xm:sqref>D11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CCC!D30:H30</xm:f>
              <xm:sqref>D27</xm:sqref>
            </x14:sparkline>
            <x14:sparkline>
              <xm:f>CCC!D52:H52</xm:f>
              <xm:sqref>D28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CCC!D85:H85</xm:f>
              <xm:sqref>D82</xm:sqref>
            </x14:sparkline>
            <x14:sparkline>
              <xm:f>CCC!D86:H86</xm:f>
              <xm:sqref>D83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CCC!D80:H80</xm:f>
              <xm:sqref>D77</xm:sqref>
            </x14:sparkline>
            <x14:sparkline>
              <xm:f>CCC!D86:H86</xm:f>
              <xm:sqref>D78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CCC!D47:H47</xm:f>
              <xm:sqref>D44</xm:sqref>
            </x14:sparkline>
            <x14:sparkline>
              <xm:f>CCC!D65:H65</xm:f>
              <xm:sqref>D45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CCC!D39:H39</xm:f>
              <xm:sqref>D36</xm:sqref>
            </x14:sparkline>
            <x14:sparkline>
              <xm:f>CCC!D40:H40</xm:f>
              <xm:sqref>D37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CCC!D43:H43</xm:f>
              <xm:sqref>D40</xm:sqref>
            </x14:sparkline>
            <x14:sparkline>
              <xm:f>CCC!D44:H44</xm:f>
              <xm:sqref>D41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CCC!D51:H51</xm:f>
              <xm:sqref>D48</xm:sqref>
            </x14:sparkline>
            <x14:sparkline>
              <xm:f>CCC!D69:H69</xm:f>
              <xm:sqref>D49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Q91"/>
  <sheetViews>
    <sheetView topLeftCell="A4" zoomScaleNormal="100" workbookViewId="0">
      <selection activeCell="F9" sqref="F9"/>
    </sheetView>
  </sheetViews>
  <sheetFormatPr defaultRowHeight="15" x14ac:dyDescent="0.25"/>
  <cols>
    <col min="1" max="1" width="27.7109375" style="7" customWidth="1"/>
    <col min="2" max="2" width="14.7109375" style="1" customWidth="1"/>
    <col min="3" max="3" width="16" style="1" customWidth="1"/>
    <col min="4" max="9" width="7.140625" style="3" customWidth="1"/>
    <col min="10" max="10" width="10.7109375" style="3" customWidth="1"/>
    <col min="11" max="11" width="18.7109375" style="3" customWidth="1"/>
    <col min="12" max="12" width="7.140625" style="3" customWidth="1"/>
    <col min="13" max="13" width="10.7109375" style="3" customWidth="1"/>
    <col min="14" max="14" width="18.7109375" style="3" customWidth="1"/>
    <col min="15" max="15" width="17.42578125" style="1" customWidth="1"/>
    <col min="16" max="16" width="6.7109375" customWidth="1"/>
    <col min="17" max="17" width="8.85546875" style="105"/>
  </cols>
  <sheetData>
    <row r="1" spans="1:17" ht="36" x14ac:dyDescent="0.55000000000000004">
      <c r="A1" s="274" t="s">
        <v>15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7" ht="17.45" customHeight="1" x14ac:dyDescent="0.25">
      <c r="A2" s="82"/>
    </row>
    <row r="3" spans="1:17" s="13" customFormat="1" ht="35.450000000000003" customHeight="1" x14ac:dyDescent="0.3">
      <c r="A3" s="240" t="s">
        <v>10</v>
      </c>
      <c r="B3" s="242" t="s">
        <v>32</v>
      </c>
      <c r="C3" s="235" t="s">
        <v>57</v>
      </c>
      <c r="D3" s="244" t="s">
        <v>3</v>
      </c>
      <c r="E3" s="245"/>
      <c r="F3" s="245"/>
      <c r="G3" s="245"/>
      <c r="H3" s="246"/>
      <c r="I3" s="247" t="s">
        <v>24</v>
      </c>
      <c r="J3" s="247"/>
      <c r="K3" s="247" t="s">
        <v>11</v>
      </c>
      <c r="L3" s="249" t="s">
        <v>23</v>
      </c>
      <c r="M3" s="249"/>
      <c r="N3" s="249" t="s">
        <v>11</v>
      </c>
      <c r="O3" s="251" t="s">
        <v>13</v>
      </c>
      <c r="Q3" s="105"/>
    </row>
    <row r="4" spans="1:17" s="13" customFormat="1" ht="28.15" customHeight="1" x14ac:dyDescent="0.3">
      <c r="A4" s="241"/>
      <c r="B4" s="243"/>
      <c r="C4" s="236"/>
      <c r="D4" s="37" t="s">
        <v>20</v>
      </c>
      <c r="E4" s="37" t="s">
        <v>19</v>
      </c>
      <c r="F4" s="38" t="s">
        <v>18</v>
      </c>
      <c r="G4" s="38" t="s">
        <v>31</v>
      </c>
      <c r="H4" s="37" t="s">
        <v>33</v>
      </c>
      <c r="I4" s="248"/>
      <c r="J4" s="248"/>
      <c r="K4" s="248"/>
      <c r="L4" s="250"/>
      <c r="M4" s="250"/>
      <c r="N4" s="250"/>
      <c r="O4" s="252"/>
      <c r="Q4" s="105"/>
    </row>
    <row r="5" spans="1:17" s="4" customFormat="1" ht="43.9" customHeight="1" x14ac:dyDescent="0.25">
      <c r="A5" s="44" t="s">
        <v>34</v>
      </c>
      <c r="B5" s="174" t="s">
        <v>39</v>
      </c>
      <c r="C5" s="175"/>
      <c r="D5" s="175"/>
      <c r="E5" s="175"/>
      <c r="F5" s="175"/>
      <c r="G5" s="175"/>
      <c r="H5" s="175"/>
      <c r="I5" s="194"/>
      <c r="J5" s="194"/>
      <c r="K5" s="175"/>
      <c r="L5" s="194"/>
      <c r="M5" s="194"/>
      <c r="N5" s="175"/>
      <c r="O5" s="177"/>
      <c r="Q5" s="106" t="s">
        <v>58</v>
      </c>
    </row>
    <row r="6" spans="1:17" s="4" customFormat="1" ht="16.5" customHeight="1" x14ac:dyDescent="0.25">
      <c r="A6" s="189" t="s">
        <v>4</v>
      </c>
      <c r="B6" s="143">
        <f>SUM(H9)</f>
        <v>0.78</v>
      </c>
      <c r="C6" s="148">
        <f>Q6</f>
        <v>0.77875000000000005</v>
      </c>
      <c r="D6" s="130"/>
      <c r="E6" s="131"/>
      <c r="F6" s="131"/>
      <c r="G6" s="131"/>
      <c r="H6" s="131"/>
      <c r="I6" s="136">
        <v>5.0000000000000001E-3</v>
      </c>
      <c r="J6" s="137"/>
      <c r="K6" s="20">
        <f>((I6+$B$6)*$B$9)-($B$9*$B$6)</f>
        <v>3.8899999999999864</v>
      </c>
      <c r="L6" s="136">
        <v>0.02</v>
      </c>
      <c r="M6" s="137"/>
      <c r="N6" s="17">
        <f>((L6+$B$6)*$B$9)-($B$9*$B$6)</f>
        <v>15.560000000000059</v>
      </c>
      <c r="O6" s="138"/>
      <c r="Q6" s="107">
        <f>+AVERAGE(E9:I9)</f>
        <v>0.77875000000000005</v>
      </c>
    </row>
    <row r="7" spans="1:17" s="4" customFormat="1" ht="16.5" customHeight="1" x14ac:dyDescent="0.25">
      <c r="A7" s="190"/>
      <c r="B7" s="144"/>
      <c r="C7" s="149"/>
      <c r="D7" s="133"/>
      <c r="E7" s="134"/>
      <c r="F7" s="134"/>
      <c r="G7" s="134"/>
      <c r="H7" s="134"/>
      <c r="I7" s="120">
        <v>0.01</v>
      </c>
      <c r="J7" s="121"/>
      <c r="K7" s="21">
        <f>((I7+$B$6)*$B$9)-($B$9*$B$6)</f>
        <v>7.7799999999999727</v>
      </c>
      <c r="L7" s="120">
        <v>0.03</v>
      </c>
      <c r="M7" s="121"/>
      <c r="N7" s="18">
        <f>((L7+$B$6)*$B$9)-($B$9*$B$6)</f>
        <v>23.340000000000032</v>
      </c>
      <c r="O7" s="139"/>
      <c r="Q7" s="108">
        <f>_xlfn.STDEV.S(E9:I9)</f>
        <v>6.8495741960115123E-3</v>
      </c>
    </row>
    <row r="8" spans="1:17" s="4" customFormat="1" ht="16.5" customHeight="1" x14ac:dyDescent="0.25">
      <c r="A8" s="190"/>
      <c r="B8" s="31" t="s">
        <v>27</v>
      </c>
      <c r="C8" s="94">
        <f>Q6+Q8</f>
        <v>0.78475391649953041</v>
      </c>
      <c r="D8" s="133"/>
      <c r="E8" s="134"/>
      <c r="F8" s="134"/>
      <c r="G8" s="134"/>
      <c r="H8" s="134"/>
      <c r="I8" s="120">
        <v>1.4999999999999999E-2</v>
      </c>
      <c r="J8" s="121"/>
      <c r="K8" s="21">
        <f>((I8+$B$6)*$B$9)-($B$9*$B$6)</f>
        <v>11.669999999999959</v>
      </c>
      <c r="L8" s="120">
        <v>0.04</v>
      </c>
      <c r="M8" s="121"/>
      <c r="N8" s="18">
        <f>((L8+$B$6)*$B$9)-($B$9*$B$6)</f>
        <v>31.120000000000005</v>
      </c>
      <c r="O8" s="139"/>
      <c r="Q8" s="108">
        <f>(1.96*Q7)/(5^0.5)</f>
        <v>6.0039164995304021E-3</v>
      </c>
    </row>
    <row r="9" spans="1:17" s="4" customFormat="1" ht="16.5" customHeight="1" x14ac:dyDescent="0.25">
      <c r="A9" s="191"/>
      <c r="B9" s="32">
        <v>778</v>
      </c>
      <c r="C9" s="95">
        <f>Q6-Q8</f>
        <v>0.77274608350046969</v>
      </c>
      <c r="D9" s="12">
        <v>0.77500000000000002</v>
      </c>
      <c r="E9" s="12">
        <v>0.76900000000000002</v>
      </c>
      <c r="F9" s="12">
        <v>0.78100000000000003</v>
      </c>
      <c r="G9" s="12">
        <v>0.78500000000000003</v>
      </c>
      <c r="H9" s="12">
        <v>0.78</v>
      </c>
      <c r="I9" s="22" t="s">
        <v>12</v>
      </c>
      <c r="J9" s="27"/>
      <c r="K9" s="21">
        <f>((J9+$B$6)*$B$9)-($B$9*$B$6)</f>
        <v>0</v>
      </c>
      <c r="L9" s="22" t="s">
        <v>12</v>
      </c>
      <c r="M9" s="27"/>
      <c r="N9" s="18">
        <f>((M9+$B$6)*$B$9)-($B$9*$B$6)</f>
        <v>0</v>
      </c>
      <c r="O9" s="140"/>
      <c r="Q9" s="109"/>
    </row>
    <row r="10" spans="1:17" s="4" customFormat="1" ht="15.75" customHeight="1" x14ac:dyDescent="0.25">
      <c r="A10" s="189" t="s">
        <v>25</v>
      </c>
      <c r="B10" s="143">
        <f>SUM(H13)</f>
        <v>0.55300000000000005</v>
      </c>
      <c r="C10" s="148">
        <f>Q10</f>
        <v>0.51750000000000007</v>
      </c>
      <c r="D10" s="130"/>
      <c r="E10" s="131"/>
      <c r="F10" s="131"/>
      <c r="G10" s="131"/>
      <c r="H10" s="131"/>
      <c r="I10" s="136">
        <v>5.0000000000000001E-3</v>
      </c>
      <c r="J10" s="137"/>
      <c r="K10" s="20">
        <f>((I10+$B$10)*$B$13)-($B$13*$B$10)</f>
        <v>9.4749999999999091</v>
      </c>
      <c r="L10" s="136">
        <v>0.02</v>
      </c>
      <c r="M10" s="137"/>
      <c r="N10" s="17">
        <f>((L10+$B$10)*$B$13)-($B$13*$B$10)</f>
        <v>37.899999999999864</v>
      </c>
      <c r="O10" s="166" t="s">
        <v>56</v>
      </c>
      <c r="P10" s="259"/>
      <c r="Q10" s="107">
        <f>+AVERAGE(E13:I13)</f>
        <v>0.51750000000000007</v>
      </c>
    </row>
    <row r="11" spans="1:17" s="4" customFormat="1" ht="15.75" customHeight="1" x14ac:dyDescent="0.25">
      <c r="A11" s="190"/>
      <c r="B11" s="144"/>
      <c r="C11" s="149"/>
      <c r="D11" s="133"/>
      <c r="E11" s="134"/>
      <c r="F11" s="134"/>
      <c r="G11" s="134"/>
      <c r="H11" s="134"/>
      <c r="I11" s="120">
        <v>0.01</v>
      </c>
      <c r="J11" s="121"/>
      <c r="K11" s="21">
        <f t="shared" ref="K11:K12" si="0">((I11+$B$10)*$B$13)-($B$13*$B$10)</f>
        <v>18.950000000000045</v>
      </c>
      <c r="L11" s="120">
        <v>0.03</v>
      </c>
      <c r="M11" s="121"/>
      <c r="N11" s="18">
        <f t="shared" ref="N11:N12" si="1">((L11+$B$10)*$B$13)-($B$13*$B$10)</f>
        <v>56.849999999999909</v>
      </c>
      <c r="O11" s="167"/>
      <c r="P11" s="259"/>
      <c r="Q11" s="108">
        <f>_xlfn.STDEV.S(E13:I13)</f>
        <v>2.7012342857787586E-2</v>
      </c>
    </row>
    <row r="12" spans="1:17" s="4" customFormat="1" ht="15.75" customHeight="1" x14ac:dyDescent="0.25">
      <c r="A12" s="190"/>
      <c r="B12" s="31" t="s">
        <v>27</v>
      </c>
      <c r="C12" s="94">
        <f>Q10+Q12</f>
        <v>0.54117736246572534</v>
      </c>
      <c r="D12" s="133"/>
      <c r="E12" s="134"/>
      <c r="F12" s="134"/>
      <c r="G12" s="134"/>
      <c r="H12" s="134"/>
      <c r="I12" s="120">
        <v>1.4999999999999999E-2</v>
      </c>
      <c r="J12" s="121"/>
      <c r="K12" s="21">
        <f t="shared" si="0"/>
        <v>28.424999999999955</v>
      </c>
      <c r="L12" s="120">
        <v>0.04</v>
      </c>
      <c r="M12" s="121"/>
      <c r="N12" s="18">
        <f t="shared" si="1"/>
        <v>75.799999999999955</v>
      </c>
      <c r="O12" s="167"/>
      <c r="P12" s="259"/>
      <c r="Q12" s="108">
        <f>(1.96*Q11)/(5^0.5)</f>
        <v>2.3677362465725237E-2</v>
      </c>
    </row>
    <row r="13" spans="1:17" s="4" customFormat="1" ht="15.75" customHeight="1" x14ac:dyDescent="0.25">
      <c r="A13" s="191"/>
      <c r="B13" s="32">
        <v>1895</v>
      </c>
      <c r="C13" s="95">
        <f>Q10-Q12</f>
        <v>0.49382263753427486</v>
      </c>
      <c r="D13" s="12">
        <v>0.5</v>
      </c>
      <c r="E13" s="12">
        <v>0.48799999999999999</v>
      </c>
      <c r="F13" s="12">
        <v>0.51900000000000002</v>
      </c>
      <c r="G13" s="12">
        <v>0.51</v>
      </c>
      <c r="H13" s="12">
        <v>0.55300000000000005</v>
      </c>
      <c r="I13" s="22" t="s">
        <v>12</v>
      </c>
      <c r="J13" s="27"/>
      <c r="K13" s="22">
        <f>((J13+$B$10)*$B$13)-($B$13*$B$10)</f>
        <v>0</v>
      </c>
      <c r="L13" s="22" t="s">
        <v>12</v>
      </c>
      <c r="M13" s="27"/>
      <c r="N13" s="19">
        <f>((M13+$B$10)*$B$13)-($B$13*$B$10)</f>
        <v>0</v>
      </c>
      <c r="O13" s="168"/>
      <c r="P13" s="259"/>
      <c r="Q13" s="109"/>
    </row>
    <row r="14" spans="1:17" s="4" customFormat="1" ht="16.5" customHeight="1" x14ac:dyDescent="0.25">
      <c r="A14" s="271" t="s">
        <v>29</v>
      </c>
      <c r="B14" s="269">
        <f>SUM(H17)</f>
        <v>0.61899999999999999</v>
      </c>
      <c r="C14" s="237">
        <f>Q14</f>
        <v>0.60050000000000003</v>
      </c>
      <c r="D14" s="265"/>
      <c r="E14" s="266"/>
      <c r="F14" s="266"/>
      <c r="G14" s="266"/>
      <c r="H14" s="266"/>
      <c r="I14" s="253">
        <f>K14/B17</f>
        <v>4.9999999999999611E-3</v>
      </c>
      <c r="J14" s="254"/>
      <c r="K14" s="56">
        <f>SUM(K6,K10)</f>
        <v>13.364999999999895</v>
      </c>
      <c r="L14" s="253">
        <f>N14/B17</f>
        <v>1.9999999999999973E-2</v>
      </c>
      <c r="M14" s="254"/>
      <c r="N14" s="57">
        <f>SUM(N6,N10)</f>
        <v>53.459999999999923</v>
      </c>
      <c r="O14" s="169"/>
      <c r="Q14" s="107">
        <f>+AVERAGE(E17:I17)</f>
        <v>0.60050000000000003</v>
      </c>
    </row>
    <row r="15" spans="1:17" s="4" customFormat="1" ht="16.5" customHeight="1" x14ac:dyDescent="0.25">
      <c r="A15" s="272"/>
      <c r="B15" s="270"/>
      <c r="C15" s="238"/>
      <c r="D15" s="267"/>
      <c r="E15" s="268"/>
      <c r="F15" s="268"/>
      <c r="G15" s="268"/>
      <c r="H15" s="268"/>
      <c r="I15" s="255">
        <f>K15/B17</f>
        <v>1.0000000000000007E-2</v>
      </c>
      <c r="J15" s="256"/>
      <c r="K15" s="58">
        <f t="shared" ref="K15:K17" si="2">SUM(K7,K11)</f>
        <v>26.730000000000018</v>
      </c>
      <c r="L15" s="255">
        <f>N15/B17</f>
        <v>2.9999999999999978E-2</v>
      </c>
      <c r="M15" s="256"/>
      <c r="N15" s="59">
        <f t="shared" ref="N15:N17" si="3">SUM(N7,N11)</f>
        <v>80.189999999999941</v>
      </c>
      <c r="O15" s="170"/>
      <c r="Q15" s="108">
        <f>_xlfn.STDEV.S(E17:I17)</f>
        <v>1.3988090172238203E-2</v>
      </c>
    </row>
    <row r="16" spans="1:17" s="4" customFormat="1" ht="16.5" customHeight="1" x14ac:dyDescent="0.25">
      <c r="A16" s="272"/>
      <c r="B16" s="65" t="s">
        <v>27</v>
      </c>
      <c r="C16" s="117">
        <f>Q14+Q16</f>
        <v>0.61276110163620445</v>
      </c>
      <c r="D16" s="267"/>
      <c r="E16" s="268"/>
      <c r="F16" s="268"/>
      <c r="G16" s="268"/>
      <c r="H16" s="268"/>
      <c r="I16" s="255">
        <f>K16/B17</f>
        <v>1.4999999999999968E-2</v>
      </c>
      <c r="J16" s="256"/>
      <c r="K16" s="58">
        <f t="shared" si="2"/>
        <v>40.094999999999914</v>
      </c>
      <c r="L16" s="255">
        <f>N16/B17</f>
        <v>3.9999999999999987E-2</v>
      </c>
      <c r="M16" s="256"/>
      <c r="N16" s="59">
        <f t="shared" si="3"/>
        <v>106.91999999999996</v>
      </c>
      <c r="O16" s="170"/>
      <c r="Q16" s="108">
        <f>(1.96*Q15)/(5^0.5)</f>
        <v>1.2261101636204374E-2</v>
      </c>
    </row>
    <row r="17" spans="1:17" ht="16.5" customHeight="1" x14ac:dyDescent="0.25">
      <c r="A17" s="273"/>
      <c r="B17" s="66">
        <v>2673</v>
      </c>
      <c r="C17" s="118">
        <f>Q14-Q16</f>
        <v>0.58823889836379561</v>
      </c>
      <c r="D17" s="60">
        <v>0.60199999999999998</v>
      </c>
      <c r="E17" s="60">
        <v>0.58699999999999997</v>
      </c>
      <c r="F17" s="60">
        <v>0.60299999999999998</v>
      </c>
      <c r="G17" s="60">
        <v>0.59299999999999997</v>
      </c>
      <c r="H17" s="60">
        <v>0.61899999999999999</v>
      </c>
      <c r="I17" s="61" t="s">
        <v>28</v>
      </c>
      <c r="J17" s="62">
        <f>K17/B17</f>
        <v>0</v>
      </c>
      <c r="K17" s="63">
        <f t="shared" si="2"/>
        <v>0</v>
      </c>
      <c r="L17" s="61" t="s">
        <v>28</v>
      </c>
      <c r="M17" s="62">
        <f>N17/B17</f>
        <v>0</v>
      </c>
      <c r="N17" s="64">
        <f t="shared" si="3"/>
        <v>0</v>
      </c>
      <c r="O17" s="171"/>
    </row>
    <row r="18" spans="1:17" s="4" customFormat="1" ht="43.9" customHeight="1" x14ac:dyDescent="0.25">
      <c r="A18" s="44" t="s">
        <v>35</v>
      </c>
      <c r="B18" s="174" t="s">
        <v>40</v>
      </c>
      <c r="C18" s="175"/>
      <c r="D18" s="175"/>
      <c r="E18" s="175"/>
      <c r="F18" s="175"/>
      <c r="G18" s="175"/>
      <c r="H18" s="175"/>
      <c r="I18" s="176"/>
      <c r="J18" s="176"/>
      <c r="K18" s="175"/>
      <c r="L18" s="176"/>
      <c r="M18" s="176"/>
      <c r="N18" s="175"/>
      <c r="O18" s="177"/>
      <c r="Q18" s="109"/>
    </row>
    <row r="19" spans="1:17" s="4" customFormat="1" ht="15" customHeight="1" x14ac:dyDescent="0.25">
      <c r="A19" s="232" t="s">
        <v>0</v>
      </c>
      <c r="B19" s="143">
        <f>SUM(H22)</f>
        <v>0.433</v>
      </c>
      <c r="C19" s="148">
        <f>Q19</f>
        <v>0.40450000000000003</v>
      </c>
      <c r="D19" s="130"/>
      <c r="E19" s="131"/>
      <c r="F19" s="131"/>
      <c r="G19" s="131"/>
      <c r="H19" s="131"/>
      <c r="I19" s="219">
        <v>5.0000000000000001E-3</v>
      </c>
      <c r="J19" s="220"/>
      <c r="K19" s="25">
        <f>((I19+$B$19)*$B$22)-($B$22*$B$19)</f>
        <v>8.5199999999999818</v>
      </c>
      <c r="L19" s="136">
        <v>0.02</v>
      </c>
      <c r="M19" s="137"/>
      <c r="N19" s="17">
        <f>((L19+$B$19)*$B$22)-($B$22*$B$19)</f>
        <v>34.080000000000041</v>
      </c>
      <c r="O19" s="166" t="s">
        <v>56</v>
      </c>
      <c r="Q19" s="107">
        <f>+AVERAGE(E22:I22)</f>
        <v>0.40450000000000003</v>
      </c>
    </row>
    <row r="20" spans="1:17" s="4" customFormat="1" ht="15" customHeight="1" x14ac:dyDescent="0.25">
      <c r="A20" s="233"/>
      <c r="B20" s="144"/>
      <c r="C20" s="149"/>
      <c r="D20" s="133"/>
      <c r="E20" s="134"/>
      <c r="F20" s="134"/>
      <c r="G20" s="134"/>
      <c r="H20" s="134"/>
      <c r="I20" s="120">
        <v>0.01</v>
      </c>
      <c r="J20" s="121"/>
      <c r="K20" s="16">
        <f t="shared" ref="K20:K21" si="4">((I20+$B$19)*$B$22)-($B$22*$B$19)</f>
        <v>17.039999999999964</v>
      </c>
      <c r="L20" s="257">
        <v>0.03</v>
      </c>
      <c r="M20" s="258"/>
      <c r="N20" s="18">
        <f t="shared" ref="N20:N21" si="5">((L20+$B$19)*$B$22)-($B$22*$B$19)</f>
        <v>51.120000000000005</v>
      </c>
      <c r="O20" s="167"/>
      <c r="Q20" s="108">
        <f>_xlfn.STDEV.S(E22:I22)</f>
        <v>2.2218610817660637E-2</v>
      </c>
    </row>
    <row r="21" spans="1:17" s="4" customFormat="1" ht="15" customHeight="1" x14ac:dyDescent="0.25">
      <c r="A21" s="233"/>
      <c r="B21" s="31" t="s">
        <v>27</v>
      </c>
      <c r="C21" s="94">
        <f>Q19+Q21</f>
        <v>0.42397547106832933</v>
      </c>
      <c r="D21" s="133"/>
      <c r="E21" s="134"/>
      <c r="F21" s="134"/>
      <c r="G21" s="134"/>
      <c r="H21" s="134"/>
      <c r="I21" s="120">
        <v>1.4999999999999999E-2</v>
      </c>
      <c r="J21" s="121"/>
      <c r="K21" s="16">
        <f t="shared" si="4"/>
        <v>25.560000000000059</v>
      </c>
      <c r="L21" s="120">
        <v>0.04</v>
      </c>
      <c r="M21" s="121"/>
      <c r="N21" s="18">
        <f t="shared" si="5"/>
        <v>68.159999999999968</v>
      </c>
      <c r="O21" s="167"/>
      <c r="Q21" s="108">
        <f>(1.96*Q20)/(5^0.5)</f>
        <v>1.9475471068329336E-2</v>
      </c>
    </row>
    <row r="22" spans="1:17" s="4" customFormat="1" ht="15" customHeight="1" x14ac:dyDescent="0.25">
      <c r="A22" s="234"/>
      <c r="B22" s="32">
        <v>1704</v>
      </c>
      <c r="C22" s="95">
        <f>Q19-Q21</f>
        <v>0.38502452893167072</v>
      </c>
      <c r="D22" s="12">
        <v>0.39600000000000002</v>
      </c>
      <c r="E22" s="12">
        <v>0.41</v>
      </c>
      <c r="F22" s="12">
        <v>0.39300000000000002</v>
      </c>
      <c r="G22" s="12">
        <v>0.38200000000000001</v>
      </c>
      <c r="H22" s="12">
        <v>0.433</v>
      </c>
      <c r="I22" s="22" t="s">
        <v>12</v>
      </c>
      <c r="J22" s="27"/>
      <c r="K22" s="23">
        <f>((J22+$B$19)*$B$22)-($B$22*$B$19)</f>
        <v>0</v>
      </c>
      <c r="L22" s="22" t="s">
        <v>12</v>
      </c>
      <c r="M22" s="27"/>
      <c r="N22" s="19">
        <f>((M22+$B$19)*$B$22)-($B$22*$B$19)</f>
        <v>0</v>
      </c>
      <c r="O22" s="168"/>
      <c r="Q22" s="109"/>
    </row>
    <row r="23" spans="1:17" s="4" customFormat="1" ht="15.75" customHeight="1" x14ac:dyDescent="0.25">
      <c r="A23" s="163" t="s">
        <v>1</v>
      </c>
      <c r="B23" s="143">
        <f>SUM(H26)</f>
        <v>0.55900000000000005</v>
      </c>
      <c r="C23" s="148">
        <f>Q23</f>
        <v>0.57274999999999998</v>
      </c>
      <c r="D23" s="130"/>
      <c r="E23" s="131"/>
      <c r="F23" s="131"/>
      <c r="G23" s="131"/>
      <c r="H23" s="131"/>
      <c r="I23" s="136">
        <v>5.0000000000000001E-3</v>
      </c>
      <c r="J23" s="137"/>
      <c r="K23" s="25">
        <f>((I23+$B$23)*$B$26)-($B$26*$B$23)</f>
        <v>9.3300000000001546</v>
      </c>
      <c r="L23" s="136">
        <v>0.02</v>
      </c>
      <c r="M23" s="137"/>
      <c r="N23" s="17">
        <f>((L23+$B$23)*$B$26)-($B$26*$B$23)</f>
        <v>37.320000000000164</v>
      </c>
      <c r="O23" s="166" t="s">
        <v>56</v>
      </c>
      <c r="Q23" s="107">
        <f>+AVERAGE(E26:I26)</f>
        <v>0.57274999999999998</v>
      </c>
    </row>
    <row r="24" spans="1:17" s="4" customFormat="1" ht="15.75" customHeight="1" x14ac:dyDescent="0.25">
      <c r="A24" s="164"/>
      <c r="B24" s="144"/>
      <c r="C24" s="149"/>
      <c r="D24" s="133"/>
      <c r="E24" s="134"/>
      <c r="F24" s="134"/>
      <c r="G24" s="134"/>
      <c r="H24" s="134"/>
      <c r="I24" s="120">
        <v>0.01</v>
      </c>
      <c r="J24" s="121"/>
      <c r="K24" s="16">
        <f t="shared" ref="K24:K25" si="6">((I24+$B$23)*$B$26)-($B$26*$B$23)</f>
        <v>18.660000000000082</v>
      </c>
      <c r="L24" s="120">
        <v>0.03</v>
      </c>
      <c r="M24" s="121"/>
      <c r="N24" s="18">
        <f t="shared" ref="N24:N25" si="7">((L24+$B$23)*$B$26)-($B$26*$B$23)</f>
        <v>55.980000000000018</v>
      </c>
      <c r="O24" s="167"/>
      <c r="Q24" s="108">
        <f>_xlfn.STDEV.S(E26:I26)</f>
        <v>1.1898879499067656E-2</v>
      </c>
    </row>
    <row r="25" spans="1:17" s="4" customFormat="1" ht="15.75" customHeight="1" x14ac:dyDescent="0.25">
      <c r="A25" s="164"/>
      <c r="B25" s="31" t="s">
        <v>27</v>
      </c>
      <c r="C25" s="94">
        <f>Q23+Q25</f>
        <v>0.58317982773906962</v>
      </c>
      <c r="D25" s="133"/>
      <c r="E25" s="134"/>
      <c r="F25" s="134"/>
      <c r="G25" s="134"/>
      <c r="H25" s="134"/>
      <c r="I25" s="120">
        <v>1.4999999999999999E-2</v>
      </c>
      <c r="J25" s="121"/>
      <c r="K25" s="16">
        <f t="shared" si="6"/>
        <v>27.990000000000009</v>
      </c>
      <c r="L25" s="120">
        <v>0.04</v>
      </c>
      <c r="M25" s="121"/>
      <c r="N25" s="18">
        <f t="shared" si="7"/>
        <v>74.6400000000001</v>
      </c>
      <c r="O25" s="167"/>
      <c r="Q25" s="108">
        <f>(1.96*Q24)/(5^0.5)</f>
        <v>1.0429827739069617E-2</v>
      </c>
    </row>
    <row r="26" spans="1:17" s="4" customFormat="1" ht="15.75" customHeight="1" x14ac:dyDescent="0.25">
      <c r="A26" s="165"/>
      <c r="B26" s="32">
        <v>1866</v>
      </c>
      <c r="C26" s="95">
        <f>Q23-Q25</f>
        <v>0.56232017226093034</v>
      </c>
      <c r="D26" s="12">
        <v>0.57199999999999995</v>
      </c>
      <c r="E26" s="12">
        <v>0.57999999999999996</v>
      </c>
      <c r="F26" s="12">
        <v>0.58499999999999996</v>
      </c>
      <c r="G26" s="12">
        <v>0.56699999999999995</v>
      </c>
      <c r="H26" s="12">
        <v>0.55900000000000005</v>
      </c>
      <c r="I26" s="22" t="s">
        <v>12</v>
      </c>
      <c r="J26" s="27"/>
      <c r="K26" s="23">
        <f>((J26+$B$23)*$B$26)-($B$26*$B$23)</f>
        <v>0</v>
      </c>
      <c r="L26" s="22" t="s">
        <v>12</v>
      </c>
      <c r="M26" s="27"/>
      <c r="N26" s="19">
        <f>((M26+$B$23)*$B$26)-($B$26*$B$23)</f>
        <v>0</v>
      </c>
      <c r="O26" s="168"/>
      <c r="Q26" s="109"/>
    </row>
    <row r="27" spans="1:17" s="4" customFormat="1" ht="15.75" customHeight="1" x14ac:dyDescent="0.25">
      <c r="A27" s="163" t="s">
        <v>2</v>
      </c>
      <c r="B27" s="143">
        <f>SUM(H30)</f>
        <v>0.17499999999999999</v>
      </c>
      <c r="C27" s="148">
        <f>Q27</f>
        <v>0.182</v>
      </c>
      <c r="D27" s="130"/>
      <c r="E27" s="131"/>
      <c r="F27" s="131"/>
      <c r="G27" s="131"/>
      <c r="H27" s="131"/>
      <c r="I27" s="136">
        <v>5.0000000000000001E-3</v>
      </c>
      <c r="J27" s="137"/>
      <c r="K27" s="25">
        <f>((I27+$B$27)*$B$30)-($B$30*$B$27)</f>
        <v>1.5399999999999991</v>
      </c>
      <c r="L27" s="136">
        <v>0.02</v>
      </c>
      <c r="M27" s="137"/>
      <c r="N27" s="17">
        <f>((L27+$B$27)*$B$30)-($B$30*$B$27)</f>
        <v>6.1599999999999966</v>
      </c>
      <c r="O27" s="166" t="s">
        <v>56</v>
      </c>
      <c r="Q27" s="107">
        <f>+AVERAGE(E30:I30)</f>
        <v>0.182</v>
      </c>
    </row>
    <row r="28" spans="1:17" s="4" customFormat="1" ht="15.75" customHeight="1" x14ac:dyDescent="0.25">
      <c r="A28" s="164"/>
      <c r="B28" s="144"/>
      <c r="C28" s="149"/>
      <c r="D28" s="133"/>
      <c r="E28" s="134"/>
      <c r="F28" s="134"/>
      <c r="G28" s="134"/>
      <c r="H28" s="134"/>
      <c r="I28" s="120">
        <v>0.01</v>
      </c>
      <c r="J28" s="121"/>
      <c r="K28" s="16">
        <f t="shared" ref="K28:K29" si="8">((I28+$B$27)*$B$30)-($B$30*$B$27)</f>
        <v>3.0799999999999983</v>
      </c>
      <c r="L28" s="120">
        <v>0.03</v>
      </c>
      <c r="M28" s="121"/>
      <c r="N28" s="18">
        <f t="shared" ref="N28:N29" si="9">((L28+$B$27)*$B$30)-($B$30*$B$27)</f>
        <v>9.2399999999999949</v>
      </c>
      <c r="O28" s="167"/>
      <c r="Q28" s="108">
        <f>_xlfn.STDEV.S(E30:I30)</f>
        <v>6.0553007081949892E-3</v>
      </c>
    </row>
    <row r="29" spans="1:17" s="4" customFormat="1" ht="15.75" customHeight="1" x14ac:dyDescent="0.25">
      <c r="A29" s="164"/>
      <c r="B29" s="31" t="s">
        <v>27</v>
      </c>
      <c r="C29" s="94">
        <f>Q27+Q29</f>
        <v>0.18730770509102881</v>
      </c>
      <c r="D29" s="133"/>
      <c r="E29" s="134"/>
      <c r="F29" s="134"/>
      <c r="G29" s="134"/>
      <c r="H29" s="134"/>
      <c r="I29" s="120">
        <v>1.4999999999999999E-2</v>
      </c>
      <c r="J29" s="121"/>
      <c r="K29" s="16">
        <f t="shared" si="8"/>
        <v>4.6200000000000045</v>
      </c>
      <c r="L29" s="120">
        <v>0.04</v>
      </c>
      <c r="M29" s="121"/>
      <c r="N29" s="18">
        <f t="shared" si="9"/>
        <v>12.32</v>
      </c>
      <c r="O29" s="167"/>
      <c r="Q29" s="108">
        <f>(1.96*Q28)/(5^0.5)</f>
        <v>5.3077050910288323E-3</v>
      </c>
    </row>
    <row r="30" spans="1:17" ht="15.75" customHeight="1" x14ac:dyDescent="0.25">
      <c r="A30" s="165"/>
      <c r="B30" s="32">
        <v>308</v>
      </c>
      <c r="C30" s="95">
        <f>Q27-Q29</f>
        <v>0.17669229490897118</v>
      </c>
      <c r="D30" s="12">
        <v>0.21199999999999999</v>
      </c>
      <c r="E30" s="12">
        <v>0.17899999999999999</v>
      </c>
      <c r="F30" s="12">
        <v>0.188</v>
      </c>
      <c r="G30" s="12">
        <v>0.186</v>
      </c>
      <c r="H30" s="12">
        <v>0.17499999999999999</v>
      </c>
      <c r="I30" s="22" t="s">
        <v>12</v>
      </c>
      <c r="J30" s="27"/>
      <c r="K30" s="23">
        <f>((J30+$B$27)*$B$30)-($B$30*$B$27)</f>
        <v>0</v>
      </c>
      <c r="L30" s="22" t="s">
        <v>12</v>
      </c>
      <c r="M30" s="27"/>
      <c r="N30" s="19">
        <f>((M30+$B$27)*$B$30)-($B$30*$B$27)</f>
        <v>0</v>
      </c>
      <c r="O30" s="168"/>
    </row>
    <row r="31" spans="1:17" ht="18.75" x14ac:dyDescent="0.3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</row>
    <row r="32" spans="1:17" ht="4.1500000000000004" customHeight="1" x14ac:dyDescent="0.25"/>
    <row r="33" spans="1:17" s="13" customFormat="1" ht="35.450000000000003" customHeight="1" x14ac:dyDescent="0.3">
      <c r="A33" s="240" t="s">
        <v>10</v>
      </c>
      <c r="B33" s="242" t="s">
        <v>32</v>
      </c>
      <c r="C33" s="112"/>
      <c r="D33" s="244" t="s">
        <v>3</v>
      </c>
      <c r="E33" s="245"/>
      <c r="F33" s="245"/>
      <c r="G33" s="245"/>
      <c r="H33" s="246"/>
      <c r="I33" s="247" t="s">
        <v>24</v>
      </c>
      <c r="J33" s="247"/>
      <c r="K33" s="247" t="s">
        <v>11</v>
      </c>
      <c r="L33" s="249" t="s">
        <v>23</v>
      </c>
      <c r="M33" s="249"/>
      <c r="N33" s="249" t="s">
        <v>11</v>
      </c>
      <c r="O33" s="251" t="s">
        <v>13</v>
      </c>
      <c r="Q33" s="105"/>
    </row>
    <row r="34" spans="1:17" s="13" customFormat="1" ht="28.15" customHeight="1" x14ac:dyDescent="0.3">
      <c r="A34" s="241"/>
      <c r="B34" s="243"/>
      <c r="C34" s="90"/>
      <c r="D34" s="37" t="s">
        <v>20</v>
      </c>
      <c r="E34" s="37" t="s">
        <v>19</v>
      </c>
      <c r="F34" s="38" t="s">
        <v>18</v>
      </c>
      <c r="G34" s="38" t="s">
        <v>31</v>
      </c>
      <c r="H34" s="37" t="s">
        <v>33</v>
      </c>
      <c r="I34" s="248"/>
      <c r="J34" s="248"/>
      <c r="K34" s="248"/>
      <c r="L34" s="250"/>
      <c r="M34" s="250"/>
      <c r="N34" s="250"/>
      <c r="O34" s="252"/>
      <c r="Q34" s="105"/>
    </row>
    <row r="35" spans="1:17" s="4" customFormat="1" ht="69.599999999999994" customHeight="1" x14ac:dyDescent="0.25">
      <c r="A35" s="44" t="s">
        <v>41</v>
      </c>
      <c r="B35" s="174" t="s">
        <v>48</v>
      </c>
      <c r="C35" s="175"/>
      <c r="D35" s="175"/>
      <c r="E35" s="175"/>
      <c r="F35" s="175"/>
      <c r="G35" s="175"/>
      <c r="H35" s="175"/>
      <c r="I35" s="176"/>
      <c r="J35" s="176"/>
      <c r="K35" s="175"/>
      <c r="L35" s="176"/>
      <c r="M35" s="176"/>
      <c r="N35" s="175"/>
      <c r="O35" s="177"/>
      <c r="Q35" s="109"/>
    </row>
    <row r="36" spans="1:17" s="4" customFormat="1" ht="15" customHeight="1" x14ac:dyDescent="0.25">
      <c r="A36" s="163" t="s">
        <v>51</v>
      </c>
      <c r="B36" s="143">
        <f>SUM(H39)</f>
        <v>0.42499999999999999</v>
      </c>
      <c r="C36" s="148">
        <f>Q36</f>
        <v>0.39050000000000001</v>
      </c>
      <c r="D36" s="130"/>
      <c r="E36" s="131"/>
      <c r="F36" s="131"/>
      <c r="G36" s="131"/>
      <c r="H36" s="131"/>
      <c r="I36" s="136">
        <v>5.0000000000000001E-3</v>
      </c>
      <c r="J36" s="137"/>
      <c r="K36" s="25">
        <f>((I36+$B$36)*$B$39)-($B$39*$B$36)</f>
        <v>7.8349999999999227</v>
      </c>
      <c r="L36" s="136">
        <v>0.02</v>
      </c>
      <c r="M36" s="137"/>
      <c r="N36" s="17">
        <f>((L36+$B$36)*$B$39)-($B$39*$B$36)</f>
        <v>31.340000000000032</v>
      </c>
      <c r="O36" s="166" t="s">
        <v>56</v>
      </c>
      <c r="Q36" s="107">
        <f>+AVERAGE(E39:I39)</f>
        <v>0.39050000000000001</v>
      </c>
    </row>
    <row r="37" spans="1:17" s="4" customFormat="1" ht="15" customHeight="1" x14ac:dyDescent="0.25">
      <c r="A37" s="164"/>
      <c r="B37" s="144"/>
      <c r="C37" s="149"/>
      <c r="D37" s="133"/>
      <c r="E37" s="134"/>
      <c r="F37" s="134"/>
      <c r="G37" s="134"/>
      <c r="H37" s="134"/>
      <c r="I37" s="120">
        <v>0.01</v>
      </c>
      <c r="J37" s="121"/>
      <c r="K37" s="16">
        <f t="shared" ref="K37:K38" si="10">((I37+$B$36)*$B$39)-($B$39*$B$36)</f>
        <v>15.669999999999959</v>
      </c>
      <c r="L37" s="120">
        <v>0.03</v>
      </c>
      <c r="M37" s="121"/>
      <c r="N37" s="18">
        <f t="shared" ref="N37:N38" si="11">((L37+$B$36)*$B$39)-($B$39*$B$36)</f>
        <v>47.009999999999877</v>
      </c>
      <c r="O37" s="167"/>
      <c r="Q37" s="108">
        <f>_xlfn.STDEV.S(E39:I39)</f>
        <v>3.4780262602037169E-2</v>
      </c>
    </row>
    <row r="38" spans="1:17" s="4" customFormat="1" ht="15" customHeight="1" x14ac:dyDescent="0.25">
      <c r="A38" s="164"/>
      <c r="B38" s="31" t="s">
        <v>27</v>
      </c>
      <c r="C38" s="94">
        <f>Q36+Q38</f>
        <v>0.42098624432975196</v>
      </c>
      <c r="D38" s="133"/>
      <c r="E38" s="134"/>
      <c r="F38" s="134"/>
      <c r="G38" s="134"/>
      <c r="H38" s="134"/>
      <c r="I38" s="120">
        <v>1.4999999999999999E-2</v>
      </c>
      <c r="J38" s="121"/>
      <c r="K38" s="16">
        <f t="shared" si="10"/>
        <v>23.504999999999995</v>
      </c>
      <c r="L38" s="120">
        <v>0.04</v>
      </c>
      <c r="M38" s="121"/>
      <c r="N38" s="18">
        <f t="shared" si="11"/>
        <v>62.67999999999995</v>
      </c>
      <c r="O38" s="167"/>
      <c r="Q38" s="108">
        <f>(1.96*Q37)/(5^0.5)</f>
        <v>3.0486244329751937E-2</v>
      </c>
    </row>
    <row r="39" spans="1:17" s="4" customFormat="1" ht="15" customHeight="1" x14ac:dyDescent="0.25">
      <c r="A39" s="165"/>
      <c r="B39" s="32">
        <v>1567</v>
      </c>
      <c r="C39" s="95">
        <f>Q36-Q38</f>
        <v>0.36001375567024807</v>
      </c>
      <c r="D39" s="12">
        <v>0.30299999999999999</v>
      </c>
      <c r="E39" s="12">
        <v>0.34300000000000003</v>
      </c>
      <c r="F39" s="12">
        <v>0.40400000000000003</v>
      </c>
      <c r="G39" s="12">
        <v>0.39</v>
      </c>
      <c r="H39" s="12">
        <v>0.42499999999999999</v>
      </c>
      <c r="I39" s="22" t="s">
        <v>12</v>
      </c>
      <c r="J39" s="27"/>
      <c r="K39" s="23">
        <f>((J39+$B$36)*$B$39)-($B$39*$B$36)</f>
        <v>0</v>
      </c>
      <c r="L39" s="22" t="s">
        <v>12</v>
      </c>
      <c r="M39" s="27"/>
      <c r="N39" s="19">
        <f>((M39+$B$36)*$B$39)-($B$39*$B$36)</f>
        <v>0</v>
      </c>
      <c r="O39" s="168"/>
      <c r="Q39" s="109"/>
    </row>
    <row r="40" spans="1:17" s="4" customFormat="1" ht="15.75" customHeight="1" x14ac:dyDescent="0.25">
      <c r="A40" s="163" t="s">
        <v>52</v>
      </c>
      <c r="B40" s="143">
        <f>SUM(H43)</f>
        <v>0.56699999999999995</v>
      </c>
      <c r="C40" s="148">
        <f>Q40</f>
        <v>0.53699999999999992</v>
      </c>
      <c r="D40" s="130"/>
      <c r="E40" s="131"/>
      <c r="F40" s="131"/>
      <c r="G40" s="131"/>
      <c r="H40" s="131"/>
      <c r="I40" s="136">
        <v>5.0000000000000001E-3</v>
      </c>
      <c r="J40" s="137"/>
      <c r="K40" s="25">
        <f>((I40+$B$40)*$B$43)-($B$43*$B$40)</f>
        <v>7.8350000000000364</v>
      </c>
      <c r="L40" s="136">
        <v>0.02</v>
      </c>
      <c r="M40" s="137"/>
      <c r="N40" s="17">
        <f>((L40+$B$40)*$B$43)-($B$43*$B$40)</f>
        <v>31.340000000000032</v>
      </c>
      <c r="O40" s="166" t="s">
        <v>56</v>
      </c>
      <c r="Q40" s="107">
        <f>+AVERAGE(E43:I43)</f>
        <v>0.53699999999999992</v>
      </c>
    </row>
    <row r="41" spans="1:17" s="4" customFormat="1" ht="15.75" customHeight="1" x14ac:dyDescent="0.25">
      <c r="A41" s="164"/>
      <c r="B41" s="144"/>
      <c r="C41" s="149"/>
      <c r="D41" s="133"/>
      <c r="E41" s="134"/>
      <c r="F41" s="134"/>
      <c r="G41" s="134"/>
      <c r="H41" s="134"/>
      <c r="I41" s="120">
        <v>0.01</v>
      </c>
      <c r="J41" s="121"/>
      <c r="K41" s="16">
        <f t="shared" ref="K41:K42" si="12">((I41+$B$40)*$B$43)-($B$43*$B$40)</f>
        <v>15.669999999999959</v>
      </c>
      <c r="L41" s="120">
        <v>0.03</v>
      </c>
      <c r="M41" s="121"/>
      <c r="N41" s="18">
        <f t="shared" ref="N41:N42" si="13">((L41+$B$40)*$B$43)-($B$43*$B$40)</f>
        <v>47.009999999999991</v>
      </c>
      <c r="O41" s="167"/>
      <c r="Q41" s="108">
        <f>_xlfn.STDEV.S(E43:I43)</f>
        <v>3.182242395963366E-2</v>
      </c>
    </row>
    <row r="42" spans="1:17" s="4" customFormat="1" ht="15.75" customHeight="1" x14ac:dyDescent="0.25">
      <c r="A42" s="164"/>
      <c r="B42" s="31" t="s">
        <v>27</v>
      </c>
      <c r="C42" s="94">
        <f>Q40+Q42</f>
        <v>0.56489358444756299</v>
      </c>
      <c r="D42" s="133"/>
      <c r="E42" s="134"/>
      <c r="F42" s="134"/>
      <c r="G42" s="134"/>
      <c r="H42" s="134"/>
      <c r="I42" s="120">
        <v>1.4999999999999999E-2</v>
      </c>
      <c r="J42" s="121"/>
      <c r="K42" s="16">
        <f t="shared" si="12"/>
        <v>23.504999999999995</v>
      </c>
      <c r="L42" s="120">
        <v>0.04</v>
      </c>
      <c r="M42" s="121"/>
      <c r="N42" s="18">
        <f t="shared" si="13"/>
        <v>62.680000000000064</v>
      </c>
      <c r="O42" s="167"/>
      <c r="Q42" s="108">
        <f>(1.96*Q41)/(5^0.5)</f>
        <v>2.7893584447563083E-2</v>
      </c>
    </row>
    <row r="43" spans="1:17" s="4" customFormat="1" ht="15.75" customHeight="1" x14ac:dyDescent="0.25">
      <c r="A43" s="165"/>
      <c r="B43" s="32">
        <v>1567</v>
      </c>
      <c r="C43" s="95">
        <f>Q40-Q42</f>
        <v>0.50910641555243685</v>
      </c>
      <c r="D43" s="12">
        <v>0.47299999999999998</v>
      </c>
      <c r="E43" s="12">
        <v>0.49199999999999999</v>
      </c>
      <c r="F43" s="12">
        <v>0.54400000000000004</v>
      </c>
      <c r="G43" s="12">
        <v>0.54500000000000004</v>
      </c>
      <c r="H43" s="12">
        <v>0.56699999999999995</v>
      </c>
      <c r="I43" s="22" t="s">
        <v>12</v>
      </c>
      <c r="J43" s="27"/>
      <c r="K43" s="23">
        <f>((J43+$B$40)*$B$43)-($B$43*$B$40)</f>
        <v>0</v>
      </c>
      <c r="L43" s="22" t="s">
        <v>12</v>
      </c>
      <c r="M43" s="27"/>
      <c r="N43" s="19">
        <f>((M43+$B$40)*$B$43)-($B$43*$B$40)</f>
        <v>0</v>
      </c>
      <c r="O43" s="168"/>
      <c r="Q43" s="109"/>
    </row>
    <row r="44" spans="1:17" s="4" customFormat="1" ht="15.75" customHeight="1" x14ac:dyDescent="0.25">
      <c r="A44" s="163" t="s">
        <v>53</v>
      </c>
      <c r="B44" s="143">
        <f>SUM(H47)</f>
        <v>0.438</v>
      </c>
      <c r="C44" s="202">
        <f>Q44</f>
        <v>0.41424999999999995</v>
      </c>
      <c r="D44" s="130"/>
      <c r="E44" s="131"/>
      <c r="F44" s="131"/>
      <c r="G44" s="131"/>
      <c r="H44" s="131"/>
      <c r="I44" s="136">
        <v>5.0000000000000001E-3</v>
      </c>
      <c r="J44" s="137"/>
      <c r="K44" s="25">
        <f>((I44+$B$44)*$B$47)-($B$47*$B$44)</f>
        <v>7.8350000000000364</v>
      </c>
      <c r="L44" s="136">
        <v>0.02</v>
      </c>
      <c r="M44" s="137"/>
      <c r="N44" s="17">
        <f>((L44+$B$44)*$B$47)-($B$47*$B$44)</f>
        <v>31.340000000000032</v>
      </c>
      <c r="O44" s="166" t="s">
        <v>56</v>
      </c>
      <c r="Q44" s="107">
        <f>+AVERAGE(E47:I47)</f>
        <v>0.41424999999999995</v>
      </c>
    </row>
    <row r="45" spans="1:17" s="4" customFormat="1" ht="15.75" customHeight="1" x14ac:dyDescent="0.25">
      <c r="A45" s="164"/>
      <c r="B45" s="144"/>
      <c r="C45" s="203"/>
      <c r="D45" s="133"/>
      <c r="E45" s="134"/>
      <c r="F45" s="134"/>
      <c r="G45" s="134"/>
      <c r="H45" s="134"/>
      <c r="I45" s="120">
        <v>0.01</v>
      </c>
      <c r="J45" s="121"/>
      <c r="K45" s="16">
        <f t="shared" ref="K45:K46" si="14">((I45+$B$44)*$B$47)-($B$47*$B$44)</f>
        <v>15.669999999999959</v>
      </c>
      <c r="L45" s="120">
        <v>0.03</v>
      </c>
      <c r="M45" s="121"/>
      <c r="N45" s="18">
        <f t="shared" ref="N45:N46" si="15">((L45+$B$44)*$B$47)-($B$47*$B$44)</f>
        <v>47.009999999999991</v>
      </c>
      <c r="O45" s="167"/>
      <c r="Q45" s="108">
        <f>_xlfn.STDEV.S(E47:I47)</f>
        <v>2.0982135258357279E-2</v>
      </c>
    </row>
    <row r="46" spans="1:17" s="4" customFormat="1" ht="15.75" customHeight="1" x14ac:dyDescent="0.25">
      <c r="A46" s="164"/>
      <c r="B46" s="31" t="s">
        <v>27</v>
      </c>
      <c r="C46" s="94">
        <f>Q44+Q46</f>
        <v>0.43264165245430647</v>
      </c>
      <c r="D46" s="133"/>
      <c r="E46" s="134"/>
      <c r="F46" s="134"/>
      <c r="G46" s="134"/>
      <c r="H46" s="134"/>
      <c r="I46" s="120">
        <v>1.4999999999999999E-2</v>
      </c>
      <c r="J46" s="121"/>
      <c r="K46" s="16">
        <f t="shared" si="14"/>
        <v>23.504999999999995</v>
      </c>
      <c r="L46" s="120">
        <v>0.04</v>
      </c>
      <c r="M46" s="121"/>
      <c r="N46" s="18">
        <f t="shared" si="15"/>
        <v>62.67999999999995</v>
      </c>
      <c r="O46" s="167"/>
      <c r="Q46" s="108">
        <f>(1.96*Q45)/(5^0.5)</f>
        <v>1.8391652454306538E-2</v>
      </c>
    </row>
    <row r="47" spans="1:17" ht="15.75" customHeight="1" x14ac:dyDescent="0.25">
      <c r="A47" s="165"/>
      <c r="B47" s="32">
        <v>1567</v>
      </c>
      <c r="C47" s="95">
        <f>Q44-Q46</f>
        <v>0.39585834754569343</v>
      </c>
      <c r="D47" s="12">
        <v>0.45700000000000002</v>
      </c>
      <c r="E47" s="12">
        <v>0.38700000000000001</v>
      </c>
      <c r="F47" s="12">
        <v>0.41399999999999998</v>
      </c>
      <c r="G47" s="12">
        <v>0.41799999999999998</v>
      </c>
      <c r="H47" s="12">
        <v>0.438</v>
      </c>
      <c r="I47" s="22" t="s">
        <v>12</v>
      </c>
      <c r="J47" s="27"/>
      <c r="K47" s="23">
        <f>((J47+$B$44)*$B$47)-($B$47*$B$44)</f>
        <v>0</v>
      </c>
      <c r="L47" s="22" t="s">
        <v>12</v>
      </c>
      <c r="M47" s="27"/>
      <c r="N47" s="19">
        <f>((M47+$B$44)*$B$47)-($B$47*$B$44)</f>
        <v>0</v>
      </c>
      <c r="O47" s="168"/>
    </row>
    <row r="48" spans="1:17" s="4" customFormat="1" ht="15.75" customHeight="1" x14ac:dyDescent="0.25">
      <c r="A48" s="163" t="s">
        <v>54</v>
      </c>
      <c r="B48" s="143">
        <f>SUM(H51)</f>
        <v>0.7</v>
      </c>
      <c r="C48" s="148">
        <f>Q48</f>
        <v>0.66674999999999995</v>
      </c>
      <c r="D48" s="130"/>
      <c r="E48" s="131"/>
      <c r="F48" s="131"/>
      <c r="G48" s="131"/>
      <c r="H48" s="131"/>
      <c r="I48" s="136">
        <v>5.0000000000000001E-3</v>
      </c>
      <c r="J48" s="137"/>
      <c r="K48" s="25">
        <f>((I48+$B$48)*$B$51)-($B$51*$B$48)</f>
        <v>7.8350000000000364</v>
      </c>
      <c r="L48" s="136">
        <v>0.02</v>
      </c>
      <c r="M48" s="137"/>
      <c r="N48" s="17">
        <f>((L48+$B$48)*$B$51)-($B$51*$B$48)</f>
        <v>31.340000000000146</v>
      </c>
      <c r="O48" s="166" t="s">
        <v>56</v>
      </c>
      <c r="Q48" s="107">
        <f>+AVERAGE(E51:I51)</f>
        <v>0.66674999999999995</v>
      </c>
    </row>
    <row r="49" spans="1:17" s="4" customFormat="1" ht="15.75" customHeight="1" x14ac:dyDescent="0.25">
      <c r="A49" s="164"/>
      <c r="B49" s="144"/>
      <c r="C49" s="149"/>
      <c r="D49" s="133"/>
      <c r="E49" s="134"/>
      <c r="F49" s="134"/>
      <c r="G49" s="134"/>
      <c r="H49" s="134"/>
      <c r="I49" s="120">
        <v>0.01</v>
      </c>
      <c r="J49" s="121"/>
      <c r="K49" s="16">
        <f t="shared" ref="K49:K50" si="16">((I49+$B$48)*$B$51)-($B$51*$B$48)</f>
        <v>15.670000000000073</v>
      </c>
      <c r="L49" s="120">
        <v>0.03</v>
      </c>
      <c r="M49" s="121"/>
      <c r="N49" s="18">
        <f t="shared" ref="N49:N50" si="17">((L49+$B$48)*$B$51)-($B$51*$B$48)</f>
        <v>47.010000000000218</v>
      </c>
      <c r="O49" s="167"/>
      <c r="Q49" s="108">
        <f>_xlfn.STDEV.S(E51:I51)</f>
        <v>2.4527195790251522E-2</v>
      </c>
    </row>
    <row r="50" spans="1:17" s="4" customFormat="1" ht="15.75" customHeight="1" x14ac:dyDescent="0.25">
      <c r="A50" s="164"/>
      <c r="B50" s="31" t="s">
        <v>27</v>
      </c>
      <c r="C50" s="94">
        <f>Q48+Q50</f>
        <v>0.68824903501710399</v>
      </c>
      <c r="D50" s="133"/>
      <c r="E50" s="134"/>
      <c r="F50" s="134"/>
      <c r="G50" s="134"/>
      <c r="H50" s="134"/>
      <c r="I50" s="120">
        <v>1.4999999999999999E-2</v>
      </c>
      <c r="J50" s="121"/>
      <c r="K50" s="16">
        <f t="shared" si="16"/>
        <v>23.505000000000109</v>
      </c>
      <c r="L50" s="120">
        <v>0.04</v>
      </c>
      <c r="M50" s="121"/>
      <c r="N50" s="18">
        <f t="shared" si="17"/>
        <v>62.680000000000064</v>
      </c>
      <c r="O50" s="167"/>
      <c r="Q50" s="108">
        <f>(1.96*Q49)/(5^0.5)</f>
        <v>2.1499035017104037E-2</v>
      </c>
    </row>
    <row r="51" spans="1:17" ht="15.75" customHeight="1" x14ac:dyDescent="0.25">
      <c r="A51" s="165"/>
      <c r="B51" s="32">
        <v>1567</v>
      </c>
      <c r="C51" s="95">
        <f>Q48-Q50</f>
        <v>0.64525096498289591</v>
      </c>
      <c r="D51" s="12">
        <v>0.68799999999999994</v>
      </c>
      <c r="E51" s="12">
        <v>0.64100000000000001</v>
      </c>
      <c r="F51" s="12">
        <v>0.66500000000000004</v>
      </c>
      <c r="G51" s="12">
        <v>0.66100000000000003</v>
      </c>
      <c r="H51" s="12">
        <v>0.7</v>
      </c>
      <c r="I51" s="22" t="s">
        <v>12</v>
      </c>
      <c r="J51" s="27"/>
      <c r="K51" s="23">
        <f>((J51+$B$44)*$B$47)-($B$47*$B$44)</f>
        <v>0</v>
      </c>
      <c r="L51" s="22" t="s">
        <v>12</v>
      </c>
      <c r="M51" s="27"/>
      <c r="N51" s="19">
        <f>((M51+$B$44)*$B$47)-($B$47*$B$44)</f>
        <v>0</v>
      </c>
      <c r="O51" s="168"/>
    </row>
    <row r="52" spans="1:17" ht="31.15" customHeight="1" x14ac:dyDescent="0.25">
      <c r="A52" s="122" t="s">
        <v>42</v>
      </c>
      <c r="B52" s="125" t="s">
        <v>9</v>
      </c>
      <c r="C52" s="126"/>
      <c r="D52" s="260"/>
      <c r="E52" s="260"/>
      <c r="F52" s="260"/>
      <c r="G52" s="260"/>
      <c r="H52" s="260"/>
      <c r="I52" s="264"/>
      <c r="J52" s="264"/>
      <c r="K52" s="260"/>
      <c r="L52" s="264"/>
      <c r="M52" s="264"/>
      <c r="N52" s="260"/>
      <c r="O52" s="261"/>
    </row>
    <row r="53" spans="1:17" s="4" customFormat="1" ht="16.5" customHeight="1" x14ac:dyDescent="0.25">
      <c r="A53" s="123"/>
      <c r="B53" s="143">
        <f>SUM(H56)</f>
        <v>0.58699999999999997</v>
      </c>
      <c r="C53" s="148">
        <f>Q53</f>
        <v>0.58549999999999991</v>
      </c>
      <c r="D53" s="130"/>
      <c r="E53" s="131"/>
      <c r="F53" s="131"/>
      <c r="G53" s="131"/>
      <c r="H53" s="131"/>
      <c r="I53" s="136">
        <v>5.0000000000000001E-3</v>
      </c>
      <c r="J53" s="137"/>
      <c r="K53" s="25">
        <f>((I53+$B$53)*$B$56)-($B$56*$B$53)</f>
        <v>7.7000000000000455</v>
      </c>
      <c r="L53" s="136">
        <v>0.02</v>
      </c>
      <c r="M53" s="137"/>
      <c r="N53" s="17">
        <f>((L53+$B$53)*$B$56)-($B$56*$B$53)</f>
        <v>30.800000000000068</v>
      </c>
      <c r="O53" s="138"/>
      <c r="P53" s="259"/>
      <c r="Q53" s="107">
        <f>+AVERAGE(E56:I56)</f>
        <v>0.58549999999999991</v>
      </c>
    </row>
    <row r="54" spans="1:17" s="4" customFormat="1" ht="16.5" customHeight="1" x14ac:dyDescent="0.25">
      <c r="A54" s="123"/>
      <c r="B54" s="144"/>
      <c r="C54" s="149"/>
      <c r="D54" s="133"/>
      <c r="E54" s="134"/>
      <c r="F54" s="134"/>
      <c r="G54" s="134"/>
      <c r="H54" s="134"/>
      <c r="I54" s="120">
        <v>0.01</v>
      </c>
      <c r="J54" s="121"/>
      <c r="K54" s="16">
        <f t="shared" ref="K54:K55" si="18">((I54+$B$53)*$B$56)-($B$56*$B$53)</f>
        <v>15.400000000000091</v>
      </c>
      <c r="L54" s="120">
        <v>0.03</v>
      </c>
      <c r="M54" s="121"/>
      <c r="N54" s="18">
        <f t="shared" ref="N54:N55" si="19">((L54+$B$53)*$B$56)-($B$56*$B$53)</f>
        <v>46.200000000000045</v>
      </c>
      <c r="O54" s="139"/>
      <c r="P54" s="259"/>
      <c r="Q54" s="108">
        <f>_xlfn.STDEV.S(E56:I56)</f>
        <v>7.1879528842826151E-3</v>
      </c>
    </row>
    <row r="55" spans="1:17" s="4" customFormat="1" ht="16.5" customHeight="1" x14ac:dyDescent="0.25">
      <c r="A55" s="123"/>
      <c r="B55" s="31" t="s">
        <v>27</v>
      </c>
      <c r="C55" s="94">
        <f>Q53+Q55</f>
        <v>0.59180051849718196</v>
      </c>
      <c r="D55" s="133"/>
      <c r="E55" s="134"/>
      <c r="F55" s="134"/>
      <c r="G55" s="134"/>
      <c r="H55" s="134"/>
      <c r="I55" s="120">
        <v>1.4999999999999999E-2</v>
      </c>
      <c r="J55" s="121"/>
      <c r="K55" s="16">
        <f t="shared" si="18"/>
        <v>23.100000000000023</v>
      </c>
      <c r="L55" s="120">
        <v>0.04</v>
      </c>
      <c r="M55" s="121"/>
      <c r="N55" s="18">
        <f t="shared" si="19"/>
        <v>61.600000000000136</v>
      </c>
      <c r="O55" s="139"/>
      <c r="P55" s="259"/>
      <c r="Q55" s="108">
        <f>(1.96*Q54)/(5^0.5)</f>
        <v>6.3005184971820696E-3</v>
      </c>
    </row>
    <row r="56" spans="1:17" s="4" customFormat="1" ht="16.5" customHeight="1" x14ac:dyDescent="0.25">
      <c r="A56" s="124"/>
      <c r="B56" s="32">
        <v>1540</v>
      </c>
      <c r="C56" s="95">
        <f>Q53-Q55</f>
        <v>0.57919948150281786</v>
      </c>
      <c r="D56" s="12">
        <v>0.59099999999999997</v>
      </c>
      <c r="E56" s="12">
        <v>0.59499999999999997</v>
      </c>
      <c r="F56" s="12">
        <v>0.58099999999999996</v>
      </c>
      <c r="G56" s="12">
        <v>0.57899999999999996</v>
      </c>
      <c r="H56" s="12">
        <v>0.58699999999999997</v>
      </c>
      <c r="I56" s="22" t="s">
        <v>12</v>
      </c>
      <c r="J56" s="27"/>
      <c r="K56" s="23">
        <f>((J56+$B$53)*$B$56)-($B$56*$B$53)</f>
        <v>0</v>
      </c>
      <c r="L56" s="22" t="s">
        <v>12</v>
      </c>
      <c r="M56" s="27"/>
      <c r="N56" s="19">
        <f>((M56+$B$53)*$B$56)-($B$56*$B$53)</f>
        <v>0</v>
      </c>
      <c r="O56" s="140"/>
      <c r="P56" s="259"/>
      <c r="Q56" s="109"/>
    </row>
    <row r="57" spans="1:17" ht="18.75" x14ac:dyDescent="0.3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</row>
    <row r="58" spans="1:17" ht="4.1500000000000004" customHeight="1" x14ac:dyDescent="0.25"/>
    <row r="59" spans="1:17" s="13" customFormat="1" ht="35.450000000000003" customHeight="1" x14ac:dyDescent="0.3">
      <c r="A59" s="240" t="s">
        <v>10</v>
      </c>
      <c r="B59" s="242" t="s">
        <v>38</v>
      </c>
      <c r="C59" s="89"/>
      <c r="D59" s="263" t="s">
        <v>3</v>
      </c>
      <c r="E59" s="263"/>
      <c r="F59" s="263"/>
      <c r="G59" s="263"/>
      <c r="H59" s="263"/>
      <c r="I59" s="247" t="s">
        <v>24</v>
      </c>
      <c r="J59" s="247"/>
      <c r="K59" s="247" t="s">
        <v>11</v>
      </c>
      <c r="L59" s="249" t="s">
        <v>23</v>
      </c>
      <c r="M59" s="249"/>
      <c r="N59" s="249" t="s">
        <v>11</v>
      </c>
      <c r="O59" s="251" t="s">
        <v>13</v>
      </c>
      <c r="Q59" s="105"/>
    </row>
    <row r="60" spans="1:17" s="13" customFormat="1" ht="28.15" customHeight="1" x14ac:dyDescent="0.3">
      <c r="A60" s="241"/>
      <c r="B60" s="243"/>
      <c r="C60" s="90"/>
      <c r="D60" s="42" t="s">
        <v>21</v>
      </c>
      <c r="E60" s="42" t="s">
        <v>22</v>
      </c>
      <c r="F60" s="42" t="s">
        <v>17</v>
      </c>
      <c r="G60" s="42" t="s">
        <v>30</v>
      </c>
      <c r="H60" s="42" t="s">
        <v>36</v>
      </c>
      <c r="I60" s="248"/>
      <c r="J60" s="248"/>
      <c r="K60" s="248"/>
      <c r="L60" s="250"/>
      <c r="M60" s="250"/>
      <c r="N60" s="250"/>
      <c r="O60" s="252"/>
      <c r="Q60" s="105"/>
    </row>
    <row r="61" spans="1:17" ht="20.45" customHeight="1" x14ac:dyDescent="0.25">
      <c r="A61" s="222" t="s">
        <v>43</v>
      </c>
      <c r="B61" s="125" t="s">
        <v>6</v>
      </c>
      <c r="C61" s="126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1"/>
    </row>
    <row r="62" spans="1:17" s="4" customFormat="1" ht="15.75" customHeight="1" x14ac:dyDescent="0.25">
      <c r="A62" s="223"/>
      <c r="B62" s="143">
        <f>SUM(H65)</f>
        <v>0.74009999999999998</v>
      </c>
      <c r="C62" s="148">
        <f>Q62</f>
        <v>0.73079999999999989</v>
      </c>
      <c r="D62" s="130"/>
      <c r="E62" s="131"/>
      <c r="F62" s="131"/>
      <c r="G62" s="131"/>
      <c r="H62" s="132"/>
      <c r="I62" s="136">
        <v>5.0000000000000001E-3</v>
      </c>
      <c r="J62" s="137"/>
      <c r="K62" s="25">
        <f>((I62+$B$62)*$B$65)-($B$65*$B$62)</f>
        <v>281.83999999999651</v>
      </c>
      <c r="L62" s="219">
        <v>0.02</v>
      </c>
      <c r="M62" s="220"/>
      <c r="N62" s="17">
        <f>((L62+$B$62)*$B$65)-($B$65*$B$62)</f>
        <v>1127.3600000000006</v>
      </c>
      <c r="O62" s="145" t="s">
        <v>55</v>
      </c>
      <c r="P62" s="259"/>
      <c r="Q62" s="107">
        <f>+AVERAGE(E65:I65)</f>
        <v>0.73079999999999989</v>
      </c>
    </row>
    <row r="63" spans="1:17" s="4" customFormat="1" ht="15.75" customHeight="1" x14ac:dyDescent="0.25">
      <c r="A63" s="223"/>
      <c r="B63" s="144"/>
      <c r="C63" s="149"/>
      <c r="D63" s="133"/>
      <c r="E63" s="134"/>
      <c r="F63" s="134"/>
      <c r="G63" s="134"/>
      <c r="H63" s="135"/>
      <c r="I63" s="120">
        <v>0.01</v>
      </c>
      <c r="J63" s="121"/>
      <c r="K63" s="16">
        <f t="shared" ref="K63:K64" si="20">((I63+$B$62)*$B$65)-($B$65*$B$62)</f>
        <v>563.68000000000029</v>
      </c>
      <c r="L63" s="120">
        <v>0.03</v>
      </c>
      <c r="M63" s="121"/>
      <c r="N63" s="18">
        <f t="shared" ref="N63:N64" si="21">((L63+$B$62)*$B$65)-($B$65*$B$62)</f>
        <v>1691.0400000000009</v>
      </c>
      <c r="O63" s="146"/>
      <c r="P63" s="259"/>
      <c r="Q63" s="108">
        <f>_xlfn.STDEV.S(E65:I65)</f>
        <v>6.4109281699298469E-3</v>
      </c>
    </row>
    <row r="64" spans="1:17" s="4" customFormat="1" ht="15.75" customHeight="1" x14ac:dyDescent="0.25">
      <c r="A64" s="223"/>
      <c r="B64" s="33" t="s">
        <v>26</v>
      </c>
      <c r="C64" s="94">
        <f>Q62+Q64</f>
        <v>0.73641942630523782</v>
      </c>
      <c r="D64" s="133"/>
      <c r="E64" s="134"/>
      <c r="F64" s="134"/>
      <c r="G64" s="134"/>
      <c r="H64" s="135"/>
      <c r="I64" s="120">
        <v>1.4999999999999999E-2</v>
      </c>
      <c r="J64" s="121"/>
      <c r="K64" s="16">
        <f t="shared" si="20"/>
        <v>845.5199999999968</v>
      </c>
      <c r="L64" s="120">
        <v>0.04</v>
      </c>
      <c r="M64" s="121"/>
      <c r="N64" s="18">
        <f t="shared" si="21"/>
        <v>2254.7200000000012</v>
      </c>
      <c r="O64" s="146"/>
      <c r="P64" s="259"/>
      <c r="Q64" s="108">
        <f>(1.96*Q63)/(5^0.5)</f>
        <v>5.6194263052379324E-3</v>
      </c>
    </row>
    <row r="65" spans="1:17" s="4" customFormat="1" ht="15.75" customHeight="1" x14ac:dyDescent="0.25">
      <c r="A65" s="224"/>
      <c r="B65" s="34">
        <v>56368</v>
      </c>
      <c r="C65" s="95">
        <f>Q62-Q64</f>
        <v>0.72518057369476197</v>
      </c>
      <c r="D65" s="30">
        <v>0.71509999999999996</v>
      </c>
      <c r="E65" s="30">
        <v>0.72599999999999998</v>
      </c>
      <c r="F65" s="30">
        <v>0.72719999999999996</v>
      </c>
      <c r="G65" s="30">
        <v>0.72989999999999999</v>
      </c>
      <c r="H65" s="30">
        <v>0.74009999999999998</v>
      </c>
      <c r="I65" s="22" t="s">
        <v>12</v>
      </c>
      <c r="J65" s="84">
        <v>3.0000000000000001E-3</v>
      </c>
      <c r="K65" s="23">
        <f>((J65+$B$62)*$B$65)-($B$65*$B$62)</f>
        <v>169.10399999999936</v>
      </c>
      <c r="L65" s="22" t="s">
        <v>12</v>
      </c>
      <c r="M65" s="27"/>
      <c r="N65" s="19">
        <f>((M65+$B$62)*$B$65)-($B$65*$B$62)</f>
        <v>0</v>
      </c>
      <c r="O65" s="147"/>
      <c r="P65" s="259"/>
      <c r="Q65" s="109"/>
    </row>
    <row r="66" spans="1:17" ht="20.45" customHeight="1" x14ac:dyDescent="0.25">
      <c r="A66" s="122" t="s">
        <v>44</v>
      </c>
      <c r="B66" s="125" t="s">
        <v>8</v>
      </c>
      <c r="C66" s="126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/>
    </row>
    <row r="67" spans="1:17" s="4" customFormat="1" ht="15.75" customHeight="1" x14ac:dyDescent="0.25">
      <c r="A67" s="123"/>
      <c r="B67" s="262">
        <f>SUM(H70)</f>
        <v>1662</v>
      </c>
      <c r="C67" s="141">
        <f>Q67</f>
        <v>1331.75</v>
      </c>
      <c r="D67" s="130"/>
      <c r="E67" s="131"/>
      <c r="F67" s="131"/>
      <c r="G67" s="131"/>
      <c r="H67" s="132"/>
      <c r="I67" s="136">
        <v>5.0000000000000001E-3</v>
      </c>
      <c r="J67" s="137"/>
      <c r="K67" s="25">
        <f>I67*$H$70</f>
        <v>8.31</v>
      </c>
      <c r="L67" s="136">
        <v>0.02</v>
      </c>
      <c r="M67" s="137"/>
      <c r="N67" s="17">
        <f>L67*$H$70</f>
        <v>33.24</v>
      </c>
      <c r="O67" s="138"/>
      <c r="P67" s="259"/>
      <c r="Q67" s="107">
        <f>+AVERAGE(E70:I70)</f>
        <v>1331.75</v>
      </c>
    </row>
    <row r="68" spans="1:17" s="4" customFormat="1" ht="15.75" customHeight="1" x14ac:dyDescent="0.25">
      <c r="A68" s="123"/>
      <c r="B68" s="128"/>
      <c r="C68" s="142"/>
      <c r="D68" s="133"/>
      <c r="E68" s="134"/>
      <c r="F68" s="134"/>
      <c r="G68" s="134"/>
      <c r="H68" s="135"/>
      <c r="I68" s="120">
        <v>0.01</v>
      </c>
      <c r="J68" s="121"/>
      <c r="K68" s="16">
        <f t="shared" ref="K68:K69" si="22">I68*$H$70</f>
        <v>16.62</v>
      </c>
      <c r="L68" s="120">
        <v>0.03</v>
      </c>
      <c r="M68" s="121"/>
      <c r="N68" s="18">
        <f t="shared" ref="N68:N69" si="23">L68*$H$70</f>
        <v>49.86</v>
      </c>
      <c r="O68" s="139"/>
      <c r="P68" s="259"/>
      <c r="Q68" s="108">
        <f>_xlfn.STDEV.S(E70:I70)</f>
        <v>241.67109191350681</v>
      </c>
    </row>
    <row r="69" spans="1:17" s="4" customFormat="1" ht="15.75" customHeight="1" x14ac:dyDescent="0.25">
      <c r="A69" s="123"/>
      <c r="B69" s="128"/>
      <c r="C69" s="96">
        <f>Q67+Q69</f>
        <v>1543.5840519683588</v>
      </c>
      <c r="D69" s="133"/>
      <c r="E69" s="134"/>
      <c r="F69" s="134"/>
      <c r="G69" s="134"/>
      <c r="H69" s="135"/>
      <c r="I69" s="120">
        <v>1.4999999999999999E-2</v>
      </c>
      <c r="J69" s="121"/>
      <c r="K69" s="16">
        <f t="shared" si="22"/>
        <v>24.93</v>
      </c>
      <c r="L69" s="120">
        <v>0.04</v>
      </c>
      <c r="M69" s="121"/>
      <c r="N69" s="18">
        <f t="shared" si="23"/>
        <v>66.48</v>
      </c>
      <c r="O69" s="139"/>
      <c r="P69" s="259"/>
      <c r="Q69" s="108">
        <f>(1.96*Q68)/(5^0.5)</f>
        <v>211.83405196835875</v>
      </c>
    </row>
    <row r="70" spans="1:17" s="4" customFormat="1" ht="15.75" customHeight="1" x14ac:dyDescent="0.25">
      <c r="A70" s="124"/>
      <c r="B70" s="129"/>
      <c r="C70" s="97">
        <f>Q67-Q69</f>
        <v>1119.9159480316412</v>
      </c>
      <c r="D70" s="8">
        <v>684</v>
      </c>
      <c r="E70" s="9">
        <v>1087</v>
      </c>
      <c r="F70" s="9">
        <v>1253</v>
      </c>
      <c r="G70" s="9">
        <v>1325</v>
      </c>
      <c r="H70" s="10">
        <v>1662</v>
      </c>
      <c r="I70" s="22" t="s">
        <v>12</v>
      </c>
      <c r="J70" s="27"/>
      <c r="K70" s="23">
        <f>J70*$H$70</f>
        <v>0</v>
      </c>
      <c r="L70" s="22" t="s">
        <v>12</v>
      </c>
      <c r="M70" s="27"/>
      <c r="N70" s="19">
        <f>M70*$H$70</f>
        <v>0</v>
      </c>
      <c r="O70" s="140"/>
      <c r="P70" s="259"/>
      <c r="Q70" s="109"/>
    </row>
    <row r="71" spans="1:17" ht="20.45" customHeight="1" x14ac:dyDescent="0.25">
      <c r="A71" s="122" t="s">
        <v>45</v>
      </c>
      <c r="B71" s="125" t="s">
        <v>50</v>
      </c>
      <c r="C71" s="126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1"/>
    </row>
    <row r="72" spans="1:17" s="4" customFormat="1" ht="15.75" customHeight="1" x14ac:dyDescent="0.25">
      <c r="A72" s="123"/>
      <c r="B72" s="262">
        <f>SUM(H75)</f>
        <v>755</v>
      </c>
      <c r="C72" s="141">
        <f>Q72</f>
        <v>841</v>
      </c>
      <c r="D72" s="130"/>
      <c r="E72" s="131"/>
      <c r="F72" s="131"/>
      <c r="G72" s="131"/>
      <c r="H72" s="132"/>
      <c r="I72" s="136">
        <v>5.0000000000000001E-3</v>
      </c>
      <c r="J72" s="137"/>
      <c r="K72" s="25">
        <f>I72*$H$75</f>
        <v>3.7749999999999999</v>
      </c>
      <c r="L72" s="136">
        <v>0.02</v>
      </c>
      <c r="M72" s="137"/>
      <c r="N72" s="17">
        <f>L72*$H$75</f>
        <v>15.1</v>
      </c>
      <c r="O72" s="138"/>
      <c r="P72" s="259"/>
      <c r="Q72" s="107">
        <f>+AVERAGE(E75:I75)</f>
        <v>841</v>
      </c>
    </row>
    <row r="73" spans="1:17" s="4" customFormat="1" ht="15.75" customHeight="1" x14ac:dyDescent="0.25">
      <c r="A73" s="123"/>
      <c r="B73" s="128"/>
      <c r="C73" s="142"/>
      <c r="D73" s="133"/>
      <c r="E73" s="134"/>
      <c r="F73" s="134"/>
      <c r="G73" s="134"/>
      <c r="H73" s="135"/>
      <c r="I73" s="120">
        <v>0.01</v>
      </c>
      <c r="J73" s="121"/>
      <c r="K73" s="16">
        <f t="shared" ref="K73:K74" si="24">I73*$H$75</f>
        <v>7.55</v>
      </c>
      <c r="L73" s="120">
        <v>0.03</v>
      </c>
      <c r="M73" s="121"/>
      <c r="N73" s="18">
        <f t="shared" ref="N73:N74" si="25">L73*$H$75</f>
        <v>22.65</v>
      </c>
      <c r="O73" s="139"/>
      <c r="P73" s="259"/>
      <c r="Q73" s="108">
        <f>_xlfn.STDEV.S(E75:I75)</f>
        <v>105.56514576317318</v>
      </c>
    </row>
    <row r="74" spans="1:17" s="4" customFormat="1" ht="15.75" customHeight="1" x14ac:dyDescent="0.25">
      <c r="A74" s="123"/>
      <c r="B74" s="128"/>
      <c r="C74" s="96">
        <f>Q72+Q74</f>
        <v>933.53193005660262</v>
      </c>
      <c r="D74" s="133"/>
      <c r="E74" s="134"/>
      <c r="F74" s="134"/>
      <c r="G74" s="134"/>
      <c r="H74" s="135"/>
      <c r="I74" s="120">
        <v>1.4999999999999999E-2</v>
      </c>
      <c r="J74" s="121"/>
      <c r="K74" s="16">
        <f t="shared" si="24"/>
        <v>11.324999999999999</v>
      </c>
      <c r="L74" s="120">
        <v>0.04</v>
      </c>
      <c r="M74" s="121"/>
      <c r="N74" s="18">
        <f t="shared" si="25"/>
        <v>30.2</v>
      </c>
      <c r="O74" s="139"/>
      <c r="P74" s="259"/>
      <c r="Q74" s="108">
        <f>(1.96*Q73)/(5^0.5)</f>
        <v>92.531930056602619</v>
      </c>
    </row>
    <row r="75" spans="1:17" s="4" customFormat="1" ht="15.75" customHeight="1" x14ac:dyDescent="0.25">
      <c r="A75" s="124"/>
      <c r="B75" s="129"/>
      <c r="C75" s="97">
        <f>Q72-Q74</f>
        <v>748.46806994339738</v>
      </c>
      <c r="D75" s="8">
        <v>474</v>
      </c>
      <c r="E75" s="9">
        <v>809</v>
      </c>
      <c r="F75" s="9">
        <v>995</v>
      </c>
      <c r="G75" s="9">
        <v>805</v>
      </c>
      <c r="H75" s="10">
        <v>755</v>
      </c>
      <c r="I75" s="22" t="s">
        <v>12</v>
      </c>
      <c r="J75" s="27"/>
      <c r="K75" s="23">
        <f>J75*$H$75</f>
        <v>0</v>
      </c>
      <c r="L75" s="22" t="s">
        <v>12</v>
      </c>
      <c r="M75" s="27"/>
      <c r="N75" s="19">
        <f>M75*$H$75</f>
        <v>0</v>
      </c>
      <c r="O75" s="140"/>
      <c r="P75" s="259"/>
      <c r="Q75" s="109"/>
    </row>
    <row r="76" spans="1:17" ht="20.45" customHeight="1" x14ac:dyDescent="0.25">
      <c r="A76" s="122" t="s">
        <v>46</v>
      </c>
      <c r="B76" s="125" t="s">
        <v>49</v>
      </c>
      <c r="C76" s="126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1"/>
    </row>
    <row r="77" spans="1:17" s="4" customFormat="1" ht="15.75" customHeight="1" x14ac:dyDescent="0.25">
      <c r="A77" s="123"/>
      <c r="B77" s="262">
        <f>SUM(H80)</f>
        <v>181</v>
      </c>
      <c r="C77" s="141">
        <f>Q77</f>
        <v>205</v>
      </c>
      <c r="D77" s="130"/>
      <c r="E77" s="131"/>
      <c r="F77" s="131"/>
      <c r="G77" s="131"/>
      <c r="H77" s="132"/>
      <c r="I77" s="136">
        <v>5.0000000000000001E-3</v>
      </c>
      <c r="J77" s="137"/>
      <c r="K77" s="25">
        <f>I77*$H$80</f>
        <v>0.90500000000000003</v>
      </c>
      <c r="L77" s="136">
        <v>0.02</v>
      </c>
      <c r="M77" s="137"/>
      <c r="N77" s="17">
        <f>L77*$H$80</f>
        <v>3.62</v>
      </c>
      <c r="O77" s="138"/>
      <c r="P77" s="259"/>
      <c r="Q77" s="107">
        <f>+AVERAGE(E80:I80)</f>
        <v>205</v>
      </c>
    </row>
    <row r="78" spans="1:17" s="4" customFormat="1" ht="15.75" customHeight="1" x14ac:dyDescent="0.25">
      <c r="A78" s="123"/>
      <c r="B78" s="128"/>
      <c r="C78" s="142"/>
      <c r="D78" s="133"/>
      <c r="E78" s="134"/>
      <c r="F78" s="134"/>
      <c r="G78" s="134"/>
      <c r="H78" s="135"/>
      <c r="I78" s="120">
        <v>0.01</v>
      </c>
      <c r="J78" s="121"/>
      <c r="K78" s="16">
        <f>I78*$H$80</f>
        <v>1.81</v>
      </c>
      <c r="L78" s="120">
        <v>0.03</v>
      </c>
      <c r="M78" s="121"/>
      <c r="N78" s="18">
        <f>L78*$H$80</f>
        <v>5.43</v>
      </c>
      <c r="O78" s="139"/>
      <c r="P78" s="259"/>
      <c r="Q78" s="108">
        <f>_xlfn.STDEV.S(E80:I80)</f>
        <v>17.795130420052185</v>
      </c>
    </row>
    <row r="79" spans="1:17" s="4" customFormat="1" ht="15.75" customHeight="1" x14ac:dyDescent="0.25">
      <c r="A79" s="123"/>
      <c r="B79" s="128"/>
      <c r="C79" s="96">
        <f>Q77+Q79</f>
        <v>220.59811954478275</v>
      </c>
      <c r="D79" s="133"/>
      <c r="E79" s="134"/>
      <c r="F79" s="134"/>
      <c r="G79" s="134"/>
      <c r="H79" s="135"/>
      <c r="I79" s="120">
        <v>1.4999999999999999E-2</v>
      </c>
      <c r="J79" s="121"/>
      <c r="K79" s="16">
        <f>I79*$H$80</f>
        <v>2.7149999999999999</v>
      </c>
      <c r="L79" s="120">
        <v>0.04</v>
      </c>
      <c r="M79" s="121"/>
      <c r="N79" s="18">
        <f>L79*$H$80</f>
        <v>7.24</v>
      </c>
      <c r="O79" s="139"/>
      <c r="P79" s="259"/>
      <c r="Q79" s="108">
        <f>(1.96*Q78)/(5^0.5)</f>
        <v>15.598119544782739</v>
      </c>
    </row>
    <row r="80" spans="1:17" s="4" customFormat="1" ht="15.75" customHeight="1" x14ac:dyDescent="0.25">
      <c r="A80" s="124"/>
      <c r="B80" s="129"/>
      <c r="C80" s="97">
        <f>Q77-Q79</f>
        <v>189.40188045521725</v>
      </c>
      <c r="D80" s="8">
        <v>175</v>
      </c>
      <c r="E80" s="9">
        <v>214</v>
      </c>
      <c r="F80" s="9">
        <v>203</v>
      </c>
      <c r="G80" s="9">
        <v>222</v>
      </c>
      <c r="H80" s="10">
        <v>181</v>
      </c>
      <c r="I80" s="22" t="s">
        <v>12</v>
      </c>
      <c r="J80" s="27"/>
      <c r="K80" s="23">
        <f>J80*$H$80</f>
        <v>0</v>
      </c>
      <c r="L80" s="22" t="s">
        <v>12</v>
      </c>
      <c r="M80" s="27"/>
      <c r="N80" s="19">
        <f>M80*$H$80</f>
        <v>0</v>
      </c>
      <c r="O80" s="140"/>
      <c r="P80" s="259"/>
      <c r="Q80" s="109"/>
    </row>
    <row r="81" spans="1:17" ht="20.45" customHeight="1" x14ac:dyDescent="0.25">
      <c r="A81" s="122" t="s">
        <v>47</v>
      </c>
      <c r="B81" s="125" t="s">
        <v>7</v>
      </c>
      <c r="C81" s="126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1"/>
    </row>
    <row r="82" spans="1:17" s="4" customFormat="1" ht="15.75" customHeight="1" x14ac:dyDescent="0.25">
      <c r="A82" s="123"/>
      <c r="B82" s="262">
        <f>SUM(H85)</f>
        <v>2291</v>
      </c>
      <c r="C82" s="141">
        <f>Q82</f>
        <v>2153.25</v>
      </c>
      <c r="D82" s="130"/>
      <c r="E82" s="131"/>
      <c r="F82" s="131"/>
      <c r="G82" s="131"/>
      <c r="H82" s="132"/>
      <c r="I82" s="136">
        <v>5.0000000000000001E-3</v>
      </c>
      <c r="J82" s="137"/>
      <c r="K82" s="25">
        <f>I82*$H$85</f>
        <v>11.455</v>
      </c>
      <c r="L82" s="136">
        <v>0.02</v>
      </c>
      <c r="M82" s="137"/>
      <c r="N82" s="17">
        <f>L82*$H$85</f>
        <v>45.82</v>
      </c>
      <c r="O82" s="138"/>
      <c r="P82" s="259"/>
      <c r="Q82" s="107">
        <f>+AVERAGE(E85:I85)</f>
        <v>2153.25</v>
      </c>
    </row>
    <row r="83" spans="1:17" s="4" customFormat="1" ht="15.75" customHeight="1" x14ac:dyDescent="0.25">
      <c r="A83" s="123"/>
      <c r="B83" s="128"/>
      <c r="C83" s="142"/>
      <c r="D83" s="133"/>
      <c r="E83" s="134"/>
      <c r="F83" s="134"/>
      <c r="G83" s="134"/>
      <c r="H83" s="135"/>
      <c r="I83" s="120">
        <v>0.01</v>
      </c>
      <c r="J83" s="121"/>
      <c r="K83" s="16">
        <f t="shared" ref="K83:K84" si="26">I83*$H$85</f>
        <v>22.91</v>
      </c>
      <c r="L83" s="120">
        <v>0.03</v>
      </c>
      <c r="M83" s="121"/>
      <c r="N83" s="18">
        <f t="shared" ref="N83:N84" si="27">L83*$H$85</f>
        <v>68.73</v>
      </c>
      <c r="O83" s="139"/>
      <c r="P83" s="259"/>
      <c r="Q83" s="108">
        <f>_xlfn.STDEV.S(E85:I85)</f>
        <v>152.01397962029677</v>
      </c>
    </row>
    <row r="84" spans="1:17" s="4" customFormat="1" ht="15.75" customHeight="1" x14ac:dyDescent="0.25">
      <c r="A84" s="123"/>
      <c r="B84" s="128"/>
      <c r="C84" s="96">
        <f>Q82+Q84</f>
        <v>2286.4961280488105</v>
      </c>
      <c r="D84" s="133"/>
      <c r="E84" s="134"/>
      <c r="F84" s="134"/>
      <c r="G84" s="134"/>
      <c r="H84" s="135"/>
      <c r="I84" s="120">
        <v>1.4999999999999999E-2</v>
      </c>
      <c r="J84" s="121"/>
      <c r="K84" s="16">
        <f t="shared" si="26"/>
        <v>34.365000000000002</v>
      </c>
      <c r="L84" s="120">
        <v>0.04</v>
      </c>
      <c r="M84" s="121"/>
      <c r="N84" s="18">
        <f t="shared" si="27"/>
        <v>91.64</v>
      </c>
      <c r="O84" s="139"/>
      <c r="P84" s="259"/>
      <c r="Q84" s="108">
        <f>(1.96*Q83)/(5^0.5)</f>
        <v>133.24612804881048</v>
      </c>
    </row>
    <row r="85" spans="1:17" s="4" customFormat="1" ht="15.75" customHeight="1" x14ac:dyDescent="0.25">
      <c r="A85" s="124"/>
      <c r="B85" s="129"/>
      <c r="C85" s="97">
        <f>Q82-Q84</f>
        <v>2020.0038719511895</v>
      </c>
      <c r="D85" s="8">
        <v>2082</v>
      </c>
      <c r="E85" s="9">
        <v>1997</v>
      </c>
      <c r="F85" s="9">
        <v>2276</v>
      </c>
      <c r="G85" s="9">
        <v>2049</v>
      </c>
      <c r="H85" s="83">
        <v>2291</v>
      </c>
      <c r="I85" s="22" t="s">
        <v>12</v>
      </c>
      <c r="J85" s="27"/>
      <c r="K85" s="23">
        <f>J85*$H$85</f>
        <v>0</v>
      </c>
      <c r="L85" s="22" t="s">
        <v>12</v>
      </c>
      <c r="M85" s="27"/>
      <c r="N85" s="19">
        <f>M85*$H$85</f>
        <v>0</v>
      </c>
      <c r="O85" s="140"/>
      <c r="P85" s="259"/>
      <c r="Q85" s="109"/>
    </row>
    <row r="86" spans="1:17" x14ac:dyDescent="0.25">
      <c r="A86" s="6"/>
    </row>
    <row r="87" spans="1:17" x14ac:dyDescent="0.25">
      <c r="A87" s="7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2"/>
    </row>
    <row r="88" spans="1:17" x14ac:dyDescent="0.25">
      <c r="B88" s="2"/>
      <c r="C88" s="2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2"/>
    </row>
    <row r="89" spans="1:17" x14ac:dyDescent="0.25">
      <c r="B89" s="2"/>
      <c r="C89" s="2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2"/>
    </row>
    <row r="90" spans="1:17" x14ac:dyDescent="0.25">
      <c r="B90" s="2"/>
      <c r="C90" s="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2"/>
    </row>
    <row r="91" spans="1:17" x14ac:dyDescent="0.25">
      <c r="B91" s="2"/>
      <c r="C91" s="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2"/>
    </row>
  </sheetData>
  <mergeCells count="220">
    <mergeCell ref="O44:O47"/>
    <mergeCell ref="I45:J45"/>
    <mergeCell ref="L45:M45"/>
    <mergeCell ref="I46:J46"/>
    <mergeCell ref="L46:M46"/>
    <mergeCell ref="A48:A51"/>
    <mergeCell ref="B48:B49"/>
    <mergeCell ref="D48:H50"/>
    <mergeCell ref="I48:J48"/>
    <mergeCell ref="L48:M48"/>
    <mergeCell ref="O48:O51"/>
    <mergeCell ref="I49:J49"/>
    <mergeCell ref="L49:M49"/>
    <mergeCell ref="I50:J50"/>
    <mergeCell ref="L50:M50"/>
    <mergeCell ref="C44:C45"/>
    <mergeCell ref="C48:C49"/>
    <mergeCell ref="I77:J77"/>
    <mergeCell ref="L77:M77"/>
    <mergeCell ref="O77:O80"/>
    <mergeCell ref="P77:P80"/>
    <mergeCell ref="I78:J78"/>
    <mergeCell ref="L78:M78"/>
    <mergeCell ref="I79:J79"/>
    <mergeCell ref="L79:M79"/>
    <mergeCell ref="B35:O35"/>
    <mergeCell ref="B36:B37"/>
    <mergeCell ref="D36:H38"/>
    <mergeCell ref="I36:J36"/>
    <mergeCell ref="L36:M36"/>
    <mergeCell ref="O36:O39"/>
    <mergeCell ref="I37:J37"/>
    <mergeCell ref="L37:M37"/>
    <mergeCell ref="I38:J38"/>
    <mergeCell ref="L38:M38"/>
    <mergeCell ref="B40:B41"/>
    <mergeCell ref="D40:H42"/>
    <mergeCell ref="I40:J40"/>
    <mergeCell ref="L40:M40"/>
    <mergeCell ref="O40:O43"/>
    <mergeCell ref="I41:J41"/>
    <mergeCell ref="P10:P13"/>
    <mergeCell ref="A14:A17"/>
    <mergeCell ref="O14:O17"/>
    <mergeCell ref="A1:O1"/>
    <mergeCell ref="D3:H3"/>
    <mergeCell ref="B5:O5"/>
    <mergeCell ref="A6:A9"/>
    <mergeCell ref="O6:O9"/>
    <mergeCell ref="D6:H8"/>
    <mergeCell ref="I6:J6"/>
    <mergeCell ref="I7:J7"/>
    <mergeCell ref="I8:J8"/>
    <mergeCell ref="I11:J11"/>
    <mergeCell ref="I12:J12"/>
    <mergeCell ref="B6:B7"/>
    <mergeCell ref="L6:M6"/>
    <mergeCell ref="L7:M7"/>
    <mergeCell ref="L8:M8"/>
    <mergeCell ref="L10:M10"/>
    <mergeCell ref="L11:M11"/>
    <mergeCell ref="I14:J14"/>
    <mergeCell ref="I15:J15"/>
    <mergeCell ref="A3:A4"/>
    <mergeCell ref="B3:B4"/>
    <mergeCell ref="A23:A26"/>
    <mergeCell ref="O23:O26"/>
    <mergeCell ref="A10:A13"/>
    <mergeCell ref="O10:O13"/>
    <mergeCell ref="B18:O18"/>
    <mergeCell ref="A19:A22"/>
    <mergeCell ref="O19:O22"/>
    <mergeCell ref="D19:H21"/>
    <mergeCell ref="D14:H16"/>
    <mergeCell ref="D10:H12"/>
    <mergeCell ref="D23:H25"/>
    <mergeCell ref="B14:B15"/>
    <mergeCell ref="I10:J10"/>
    <mergeCell ref="I16:J16"/>
    <mergeCell ref="B10:B11"/>
    <mergeCell ref="B23:B24"/>
    <mergeCell ref="I19:J19"/>
    <mergeCell ref="I20:J20"/>
    <mergeCell ref="I21:J21"/>
    <mergeCell ref="I23:J23"/>
    <mergeCell ref="I24:J24"/>
    <mergeCell ref="I25:J25"/>
    <mergeCell ref="B19:B20"/>
    <mergeCell ref="L21:M21"/>
    <mergeCell ref="A52:A56"/>
    <mergeCell ref="B52:O52"/>
    <mergeCell ref="O53:O56"/>
    <mergeCell ref="D27:H29"/>
    <mergeCell ref="I55:J55"/>
    <mergeCell ref="L28:M28"/>
    <mergeCell ref="L29:M29"/>
    <mergeCell ref="L53:M53"/>
    <mergeCell ref="L54:M54"/>
    <mergeCell ref="L55:M55"/>
    <mergeCell ref="B27:B28"/>
    <mergeCell ref="I27:J27"/>
    <mergeCell ref="I28:J28"/>
    <mergeCell ref="I29:J29"/>
    <mergeCell ref="A36:A39"/>
    <mergeCell ref="A40:A43"/>
    <mergeCell ref="L41:M41"/>
    <mergeCell ref="I42:J42"/>
    <mergeCell ref="L42:M42"/>
    <mergeCell ref="A44:A47"/>
    <mergeCell ref="B44:B45"/>
    <mergeCell ref="D44:H46"/>
    <mergeCell ref="I44:J44"/>
    <mergeCell ref="L44:M44"/>
    <mergeCell ref="O62:O65"/>
    <mergeCell ref="P62:P65"/>
    <mergeCell ref="A66:A70"/>
    <mergeCell ref="B66:O66"/>
    <mergeCell ref="B67:B70"/>
    <mergeCell ref="O67:O70"/>
    <mergeCell ref="D59:H59"/>
    <mergeCell ref="D53:H55"/>
    <mergeCell ref="D62:H64"/>
    <mergeCell ref="A57:O57"/>
    <mergeCell ref="D67:H69"/>
    <mergeCell ref="P67:P70"/>
    <mergeCell ref="P53:P56"/>
    <mergeCell ref="A61:A65"/>
    <mergeCell ref="B61:O61"/>
    <mergeCell ref="B53:B54"/>
    <mergeCell ref="I53:J53"/>
    <mergeCell ref="I54:J54"/>
    <mergeCell ref="I62:J62"/>
    <mergeCell ref="L62:M62"/>
    <mergeCell ref="I63:J63"/>
    <mergeCell ref="L63:M63"/>
    <mergeCell ref="B62:B63"/>
    <mergeCell ref="I69:J69"/>
    <mergeCell ref="P82:P85"/>
    <mergeCell ref="A71:A75"/>
    <mergeCell ref="B71:O71"/>
    <mergeCell ref="B72:B75"/>
    <mergeCell ref="O72:O75"/>
    <mergeCell ref="P72:P75"/>
    <mergeCell ref="A81:A85"/>
    <mergeCell ref="B81:O81"/>
    <mergeCell ref="B82:B85"/>
    <mergeCell ref="O82:O85"/>
    <mergeCell ref="D72:H74"/>
    <mergeCell ref="D82:H84"/>
    <mergeCell ref="I74:J74"/>
    <mergeCell ref="L74:M74"/>
    <mergeCell ref="I82:J82"/>
    <mergeCell ref="L82:M82"/>
    <mergeCell ref="I83:J83"/>
    <mergeCell ref="L83:M83"/>
    <mergeCell ref="I84:J84"/>
    <mergeCell ref="L84:M84"/>
    <mergeCell ref="A76:A80"/>
    <mergeCell ref="B76:O76"/>
    <mergeCell ref="B77:B80"/>
    <mergeCell ref="D77:H79"/>
    <mergeCell ref="L69:M69"/>
    <mergeCell ref="I72:J72"/>
    <mergeCell ref="L72:M72"/>
    <mergeCell ref="I73:J73"/>
    <mergeCell ref="L73:M73"/>
    <mergeCell ref="I64:J64"/>
    <mergeCell ref="L64:M64"/>
    <mergeCell ref="I67:J67"/>
    <mergeCell ref="L67:M67"/>
    <mergeCell ref="I68:J68"/>
    <mergeCell ref="L68:M68"/>
    <mergeCell ref="I3:J4"/>
    <mergeCell ref="K3:K4"/>
    <mergeCell ref="L3:M4"/>
    <mergeCell ref="N3:N4"/>
    <mergeCell ref="O3:O4"/>
    <mergeCell ref="B59:B60"/>
    <mergeCell ref="A59:A60"/>
    <mergeCell ref="I59:J60"/>
    <mergeCell ref="K59:K60"/>
    <mergeCell ref="L59:M60"/>
    <mergeCell ref="N59:N60"/>
    <mergeCell ref="O59:O60"/>
    <mergeCell ref="L23:M23"/>
    <mergeCell ref="L24:M24"/>
    <mergeCell ref="L25:M25"/>
    <mergeCell ref="L27:M27"/>
    <mergeCell ref="L12:M12"/>
    <mergeCell ref="L14:M14"/>
    <mergeCell ref="L15:M15"/>
    <mergeCell ref="L16:M16"/>
    <mergeCell ref="L19:M19"/>
    <mergeCell ref="L20:M20"/>
    <mergeCell ref="A27:A30"/>
    <mergeCell ref="O27:O30"/>
    <mergeCell ref="C53:C54"/>
    <mergeCell ref="C62:C63"/>
    <mergeCell ref="C67:C68"/>
    <mergeCell ref="C72:C73"/>
    <mergeCell ref="C77:C78"/>
    <mergeCell ref="C82:C83"/>
    <mergeCell ref="C3:C4"/>
    <mergeCell ref="C6:C7"/>
    <mergeCell ref="C10:C11"/>
    <mergeCell ref="C14:C15"/>
    <mergeCell ref="C19:C20"/>
    <mergeCell ref="C23:C24"/>
    <mergeCell ref="C27:C28"/>
    <mergeCell ref="C36:C37"/>
    <mergeCell ref="C40:C41"/>
    <mergeCell ref="A31:O31"/>
    <mergeCell ref="A33:A34"/>
    <mergeCell ref="B33:B34"/>
    <mergeCell ref="D33:H33"/>
    <mergeCell ref="I33:J34"/>
    <mergeCell ref="K33:K34"/>
    <mergeCell ref="L33:M34"/>
    <mergeCell ref="N33:N34"/>
    <mergeCell ref="O33:O34"/>
  </mergeCells>
  <printOptions horizontalCentered="1"/>
  <pageMargins left="0.5" right="0.5" top="0.5" bottom="0.75" header="0.3" footer="0.3"/>
  <pageSetup scale="67" fitToHeight="2" orientation="landscape" r:id="rId1"/>
  <headerFooter>
    <oddHeader>&amp;R&amp;D</oddHeader>
    <oddFooter>&amp;LDistrict Research&amp;C&amp;P of &amp;N&amp;RJD</oddFooter>
  </headerFooter>
  <rowBreaks count="2" manualBreakCount="2">
    <brk id="32" max="13" man="1"/>
    <brk id="58" max="1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DVC!D17:H17</xm:f>
              <xm:sqref>D14</xm:sqref>
            </x14:sparkline>
            <x14:sparkline>
              <xm:f>DVC!D18:H18</xm:f>
              <xm:sqref>D15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DVC!D70:H70</xm:f>
              <xm:sqref>D67</xm:sqref>
            </x14:sparkline>
            <x14:sparkline>
              <xm:f>DVC!D71:H71</xm:f>
              <xm:sqref>D68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DVC!D26:H26</xm:f>
              <xm:sqref>D23</xm:sqref>
            </x14:sparkline>
            <x14:sparkline>
              <xm:f>DVC!D27:H27</xm:f>
              <xm:sqref>D24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DVC!D22:H22</xm:f>
              <xm:sqref>D19</xm:sqref>
            </x14:sparkline>
            <x14:sparkline>
              <xm:f>DVC!D23:H23</xm:f>
              <xm:sqref>D20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DVC!D65:H65</xm:f>
              <xm:sqref>D62</xm:sqref>
            </x14:sparkline>
            <x14:sparkline>
              <xm:f>DVC!D66:H66</xm:f>
              <xm:sqref>D63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DVC!D75:H75</xm:f>
              <xm:sqref>D72</xm:sqref>
            </x14:sparkline>
            <x14:sparkline>
              <xm:f>DVC!D81:H81</xm:f>
              <xm:sqref>D73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DVC!D56:H56</xm:f>
              <xm:sqref>D53</xm:sqref>
            </x14:sparkline>
            <x14:sparkline>
              <xm:f>DVC!D57:H57</xm:f>
              <xm:sqref>D54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DVC!D9:H9</xm:f>
              <xm:sqref>D6</xm:sqref>
            </x14:sparkline>
            <x14:sparkline>
              <xm:f>DVC!D10:H10</xm:f>
              <xm:sqref>D7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DVC!D13:H13</xm:f>
              <xm:sqref>D10</xm:sqref>
            </x14:sparkline>
            <x14:sparkline>
              <xm:f>DVC!D14:H14</xm:f>
              <xm:sqref>D11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DVC!D30:H30</xm:f>
              <xm:sqref>D27</xm:sqref>
            </x14:sparkline>
            <x14:sparkline>
              <xm:f>DVC!D52:H52</xm:f>
              <xm:sqref>D28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DVC!D85:H85</xm:f>
              <xm:sqref>D82</xm:sqref>
            </x14:sparkline>
            <x14:sparkline>
              <xm:f>DVC!D86:H86</xm:f>
              <xm:sqref>D83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DVC!D80:H80</xm:f>
              <xm:sqref>D77</xm:sqref>
            </x14:sparkline>
            <x14:sparkline>
              <xm:f>DVC!D86:H86</xm:f>
              <xm:sqref>D78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DVC!D47:H47</xm:f>
              <xm:sqref>D44</xm:sqref>
            </x14:sparkline>
            <x14:sparkline>
              <xm:f>DVC!D65:H65</xm:f>
              <xm:sqref>D45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DVC!D39:H39</xm:f>
              <xm:sqref>D36</xm:sqref>
            </x14:sparkline>
            <x14:sparkline>
              <xm:f>DVC!D40:H40</xm:f>
              <xm:sqref>D37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DVC!D43:H43</xm:f>
              <xm:sqref>D40</xm:sqref>
            </x14:sparkline>
            <x14:sparkline>
              <xm:f>DVC!D44:H44</xm:f>
              <xm:sqref>D41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DVC!D51:H51</xm:f>
              <xm:sqref>D48</xm:sqref>
            </x14:sparkline>
            <x14:sparkline>
              <xm:f>DVC!D69:H69</xm:f>
              <xm:sqref>D49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91"/>
  <sheetViews>
    <sheetView tabSelected="1" zoomScaleNormal="100" workbookViewId="0">
      <selection activeCell="M65" sqref="M65"/>
    </sheetView>
  </sheetViews>
  <sheetFormatPr defaultRowHeight="15" x14ac:dyDescent="0.25"/>
  <cols>
    <col min="1" max="1" width="23.7109375" style="7" customWidth="1"/>
    <col min="2" max="2" width="14.7109375" style="1" customWidth="1"/>
    <col min="3" max="3" width="14.42578125" style="1" customWidth="1"/>
    <col min="4" max="9" width="7.140625" style="3" customWidth="1"/>
    <col min="10" max="10" width="10.7109375" style="3" customWidth="1"/>
    <col min="11" max="11" width="18.7109375" style="3" customWidth="1"/>
    <col min="12" max="12" width="7.140625" style="3" customWidth="1"/>
    <col min="13" max="13" width="10.7109375" style="3" customWidth="1"/>
    <col min="14" max="14" width="18" style="3" customWidth="1"/>
    <col min="15" max="15" width="18.28515625" style="1" customWidth="1"/>
    <col min="16" max="16" width="6.7109375" customWidth="1"/>
    <col min="17" max="17" width="8.85546875" style="105"/>
  </cols>
  <sheetData>
    <row r="1" spans="1:17" s="29" customFormat="1" ht="36" x14ac:dyDescent="0.55000000000000004">
      <c r="A1" s="308" t="s">
        <v>14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Q1" s="105"/>
    </row>
    <row r="2" spans="1:17" ht="17.45" customHeight="1" x14ac:dyDescent="0.25">
      <c r="A2" s="82"/>
    </row>
    <row r="3" spans="1:17" s="13" customFormat="1" ht="35.450000000000003" customHeight="1" x14ac:dyDescent="0.3">
      <c r="A3" s="280" t="s">
        <v>10</v>
      </c>
      <c r="B3" s="282" t="s">
        <v>32</v>
      </c>
      <c r="C3" s="275" t="s">
        <v>57</v>
      </c>
      <c r="D3" s="284" t="s">
        <v>3</v>
      </c>
      <c r="E3" s="285"/>
      <c r="F3" s="285"/>
      <c r="G3" s="285"/>
      <c r="H3" s="286"/>
      <c r="I3" s="287" t="s">
        <v>24</v>
      </c>
      <c r="J3" s="287"/>
      <c r="K3" s="287" t="s">
        <v>11</v>
      </c>
      <c r="L3" s="289" t="s">
        <v>23</v>
      </c>
      <c r="M3" s="289"/>
      <c r="N3" s="289" t="s">
        <v>11</v>
      </c>
      <c r="O3" s="291" t="s">
        <v>13</v>
      </c>
      <c r="Q3" s="105"/>
    </row>
    <row r="4" spans="1:17" s="13" customFormat="1" ht="28.15" customHeight="1" x14ac:dyDescent="0.3">
      <c r="A4" s="281"/>
      <c r="B4" s="283"/>
      <c r="C4" s="276"/>
      <c r="D4" s="35" t="s">
        <v>20</v>
      </c>
      <c r="E4" s="36" t="s">
        <v>19</v>
      </c>
      <c r="F4" s="35" t="s">
        <v>18</v>
      </c>
      <c r="G4" s="35" t="s">
        <v>31</v>
      </c>
      <c r="H4" s="35" t="s">
        <v>33</v>
      </c>
      <c r="I4" s="288"/>
      <c r="J4" s="288"/>
      <c r="K4" s="288"/>
      <c r="L4" s="290"/>
      <c r="M4" s="290"/>
      <c r="N4" s="290"/>
      <c r="O4" s="292"/>
      <c r="Q4" s="105"/>
    </row>
    <row r="5" spans="1:17" s="4" customFormat="1" ht="43.9" customHeight="1" x14ac:dyDescent="0.25">
      <c r="A5" s="44" t="s">
        <v>34</v>
      </c>
      <c r="B5" s="174" t="s">
        <v>39</v>
      </c>
      <c r="C5" s="175"/>
      <c r="D5" s="175"/>
      <c r="E5" s="175"/>
      <c r="F5" s="175"/>
      <c r="G5" s="175"/>
      <c r="H5" s="175"/>
      <c r="I5" s="194"/>
      <c r="J5" s="194"/>
      <c r="K5" s="175"/>
      <c r="L5" s="194"/>
      <c r="M5" s="194"/>
      <c r="N5" s="175"/>
      <c r="O5" s="177"/>
      <c r="Q5" s="106" t="s">
        <v>58</v>
      </c>
    </row>
    <row r="6" spans="1:17" s="4" customFormat="1" ht="16.5" customHeight="1" x14ac:dyDescent="0.25">
      <c r="A6" s="309" t="s">
        <v>4</v>
      </c>
      <c r="B6" s="143">
        <f>SUM(H9)</f>
        <v>0.67100000000000004</v>
      </c>
      <c r="C6" s="148">
        <f>Q6</f>
        <v>0.67375000000000007</v>
      </c>
      <c r="D6" s="130"/>
      <c r="E6" s="131"/>
      <c r="F6" s="131"/>
      <c r="G6" s="131"/>
      <c r="H6" s="131"/>
      <c r="I6" s="136">
        <v>5.0000000000000001E-3</v>
      </c>
      <c r="J6" s="137"/>
      <c r="K6" s="25">
        <f>((I6+$B$6)*$B$9)-($B$9*$B$6)</f>
        <v>1.4749999999999943</v>
      </c>
      <c r="L6" s="136">
        <v>0.02</v>
      </c>
      <c r="M6" s="137"/>
      <c r="N6" s="17">
        <f>((L6+$B$6)*$B$9)-($B$9*$B$6)</f>
        <v>5.9000000000000057</v>
      </c>
      <c r="O6" s="138"/>
      <c r="Q6" s="107">
        <f>+AVERAGE(E9:I9)</f>
        <v>0.67375000000000007</v>
      </c>
    </row>
    <row r="7" spans="1:17" s="4" customFormat="1" ht="16.5" customHeight="1" x14ac:dyDescent="0.25">
      <c r="A7" s="310"/>
      <c r="B7" s="144"/>
      <c r="C7" s="149"/>
      <c r="D7" s="133"/>
      <c r="E7" s="134"/>
      <c r="F7" s="134"/>
      <c r="G7" s="134"/>
      <c r="H7" s="134"/>
      <c r="I7" s="120">
        <v>0.01</v>
      </c>
      <c r="J7" s="121"/>
      <c r="K7" s="16">
        <f>((I7+$B$6)*$B$9)-($B$9*$B$6)</f>
        <v>2.9499999999999886</v>
      </c>
      <c r="L7" s="120">
        <v>0.03</v>
      </c>
      <c r="M7" s="121"/>
      <c r="N7" s="18">
        <f>((L7+$B$6)*$B$9)-($B$9*$B$6)</f>
        <v>8.8499999999999943</v>
      </c>
      <c r="O7" s="139"/>
      <c r="Q7" s="108">
        <f>_xlfn.STDEV.S(E9:I9)</f>
        <v>1.0307764064044106E-2</v>
      </c>
    </row>
    <row r="8" spans="1:17" s="4" customFormat="1" ht="16.5" customHeight="1" x14ac:dyDescent="0.25">
      <c r="A8" s="310"/>
      <c r="B8" s="31" t="s">
        <v>27</v>
      </c>
      <c r="C8" s="94">
        <f>Q6+Q8</f>
        <v>0.68278515356814706</v>
      </c>
      <c r="D8" s="133"/>
      <c r="E8" s="134"/>
      <c r="F8" s="134"/>
      <c r="G8" s="134"/>
      <c r="H8" s="134"/>
      <c r="I8" s="120">
        <v>1.4999999999999999E-2</v>
      </c>
      <c r="J8" s="121"/>
      <c r="K8" s="16">
        <f>((I8+$B$6)*$B$9)-($B$9*$B$6)</f>
        <v>4.4249999999999829</v>
      </c>
      <c r="L8" s="120">
        <v>0.04</v>
      </c>
      <c r="M8" s="121"/>
      <c r="N8" s="18">
        <f>((L8+$B$6)*$B$9)-($B$9*$B$6)</f>
        <v>11.800000000000011</v>
      </c>
      <c r="O8" s="139"/>
      <c r="Q8" s="108">
        <f>(1.96*Q7)/(5^0.5)</f>
        <v>9.0351535681469884E-3</v>
      </c>
    </row>
    <row r="9" spans="1:17" s="4" customFormat="1" ht="16.5" customHeight="1" x14ac:dyDescent="0.25">
      <c r="A9" s="311"/>
      <c r="B9" s="32">
        <v>295</v>
      </c>
      <c r="C9" s="95">
        <f>Q6-Q8</f>
        <v>0.66471484643185308</v>
      </c>
      <c r="D9" s="12">
        <v>0.69799999999999995</v>
      </c>
      <c r="E9" s="12">
        <v>0.66700000000000004</v>
      </c>
      <c r="F9" s="12">
        <v>0.66800000000000004</v>
      </c>
      <c r="G9" s="12">
        <v>0.68899999999999995</v>
      </c>
      <c r="H9" s="12">
        <v>0.67100000000000004</v>
      </c>
      <c r="I9" s="22" t="s">
        <v>12</v>
      </c>
      <c r="J9" s="26"/>
      <c r="K9" s="23">
        <f>((J9+$B$6)*$B$9)-($B$9*$B$6)</f>
        <v>0</v>
      </c>
      <c r="L9" s="22" t="s">
        <v>12</v>
      </c>
      <c r="M9" s="26"/>
      <c r="N9" s="19">
        <f>((M9+$B$6)*$B$9)-($B$9*$B$6)</f>
        <v>0</v>
      </c>
      <c r="O9" s="140"/>
      <c r="Q9" s="109"/>
    </row>
    <row r="10" spans="1:17" s="4" customFormat="1" ht="15.75" customHeight="1" x14ac:dyDescent="0.25">
      <c r="A10" s="309" t="s">
        <v>5</v>
      </c>
      <c r="B10" s="143">
        <f>SUM(H13)</f>
        <v>0.39800000000000002</v>
      </c>
      <c r="C10" s="148">
        <f>Q10</f>
        <v>0.37475000000000003</v>
      </c>
      <c r="D10" s="130"/>
      <c r="E10" s="131"/>
      <c r="F10" s="131"/>
      <c r="G10" s="131"/>
      <c r="H10" s="131"/>
      <c r="I10" s="136">
        <v>5.0000000000000001E-3</v>
      </c>
      <c r="J10" s="137"/>
      <c r="K10" s="25">
        <f>((I10+$B$10)*$B$13)-($B$13*$B$10)</f>
        <v>5.2450000000000045</v>
      </c>
      <c r="L10" s="136">
        <v>0.02</v>
      </c>
      <c r="M10" s="137"/>
      <c r="N10" s="17">
        <f>((L10+$B$10)*$B$13)-($B$13*$B$10)</f>
        <v>20.980000000000018</v>
      </c>
      <c r="O10" s="166" t="s">
        <v>56</v>
      </c>
      <c r="P10" s="259"/>
      <c r="Q10" s="107">
        <f>+AVERAGE(E13:I13)</f>
        <v>0.37475000000000003</v>
      </c>
    </row>
    <row r="11" spans="1:17" s="4" customFormat="1" ht="15.75" customHeight="1" x14ac:dyDescent="0.25">
      <c r="A11" s="310"/>
      <c r="B11" s="144"/>
      <c r="C11" s="149"/>
      <c r="D11" s="133"/>
      <c r="E11" s="134"/>
      <c r="F11" s="134"/>
      <c r="G11" s="134"/>
      <c r="H11" s="134"/>
      <c r="I11" s="120">
        <v>0.01</v>
      </c>
      <c r="J11" s="121"/>
      <c r="K11" s="16">
        <f t="shared" ref="K11:K12" si="0">((I11+$B$10)*$B$13)-($B$13*$B$10)</f>
        <v>10.490000000000009</v>
      </c>
      <c r="L11" s="120">
        <v>0.03</v>
      </c>
      <c r="M11" s="121"/>
      <c r="N11" s="18">
        <f t="shared" ref="N11:N12" si="1">((L11+$B$10)*$B$13)-($B$13*$B$10)</f>
        <v>31.470000000000027</v>
      </c>
      <c r="O11" s="167"/>
      <c r="P11" s="259"/>
      <c r="Q11" s="108">
        <f>_xlfn.STDEV.S(E13:I13)</f>
        <v>2.0710303393882655E-2</v>
      </c>
    </row>
    <row r="12" spans="1:17" s="4" customFormat="1" ht="15.75" customHeight="1" x14ac:dyDescent="0.25">
      <c r="A12" s="310"/>
      <c r="B12" s="31" t="s">
        <v>27</v>
      </c>
      <c r="C12" s="94">
        <f>Q10+Q12</f>
        <v>0.3929033813195596</v>
      </c>
      <c r="D12" s="133"/>
      <c r="E12" s="134"/>
      <c r="F12" s="134"/>
      <c r="G12" s="134"/>
      <c r="H12" s="134"/>
      <c r="I12" s="120">
        <v>1.4999999999999999E-2</v>
      </c>
      <c r="J12" s="121"/>
      <c r="K12" s="16">
        <f t="shared" si="0"/>
        <v>15.735000000000014</v>
      </c>
      <c r="L12" s="120">
        <v>0.04</v>
      </c>
      <c r="M12" s="121"/>
      <c r="N12" s="18">
        <f t="shared" si="1"/>
        <v>41.95999999999998</v>
      </c>
      <c r="O12" s="167"/>
      <c r="P12" s="259"/>
      <c r="Q12" s="108">
        <f>(1.96*Q11)/(5^0.5)</f>
        <v>1.8153381319559556E-2</v>
      </c>
    </row>
    <row r="13" spans="1:17" s="4" customFormat="1" ht="15.75" customHeight="1" x14ac:dyDescent="0.25">
      <c r="A13" s="311"/>
      <c r="B13" s="32">
        <v>1049</v>
      </c>
      <c r="C13" s="95">
        <f>Q10-Q12</f>
        <v>0.35659661868044046</v>
      </c>
      <c r="D13" s="12">
        <v>0.34699999999999998</v>
      </c>
      <c r="E13" s="12">
        <v>0.38</v>
      </c>
      <c r="F13" s="12">
        <v>0.34799999999999998</v>
      </c>
      <c r="G13" s="12">
        <v>0.373</v>
      </c>
      <c r="H13" s="12">
        <v>0.39800000000000002</v>
      </c>
      <c r="I13" s="22" t="s">
        <v>12</v>
      </c>
      <c r="J13" s="26"/>
      <c r="K13" s="23">
        <f>((J13+$B$10)*$B$13)-($B$13*$B$10)</f>
        <v>0</v>
      </c>
      <c r="L13" s="22" t="s">
        <v>12</v>
      </c>
      <c r="M13" s="26"/>
      <c r="N13" s="19">
        <f>((M13+$B$10)*$B$13)-($B$13*$B$10)</f>
        <v>0</v>
      </c>
      <c r="O13" s="168"/>
      <c r="P13" s="259"/>
      <c r="Q13" s="109"/>
    </row>
    <row r="14" spans="1:17" s="4" customFormat="1" ht="15.75" customHeight="1" x14ac:dyDescent="0.25">
      <c r="A14" s="271" t="s">
        <v>29</v>
      </c>
      <c r="B14" s="304">
        <f>SUM(H17)</f>
        <v>0.45800000000000002</v>
      </c>
      <c r="C14" s="277">
        <f>Q14</f>
        <v>0.4335</v>
      </c>
      <c r="D14" s="295"/>
      <c r="E14" s="296"/>
      <c r="F14" s="296"/>
      <c r="G14" s="296"/>
      <c r="H14" s="296"/>
      <c r="I14" s="306">
        <f>K14/B17</f>
        <v>4.9999999999999992E-3</v>
      </c>
      <c r="J14" s="307"/>
      <c r="K14" s="45">
        <f>SUM(K6,K10)</f>
        <v>6.7199999999999989</v>
      </c>
      <c r="L14" s="306">
        <f>N14/B17</f>
        <v>2.0000000000000018E-2</v>
      </c>
      <c r="M14" s="307"/>
      <c r="N14" s="46">
        <f>SUM(N6,N10)</f>
        <v>26.880000000000024</v>
      </c>
      <c r="O14" s="169"/>
      <c r="Q14" s="107">
        <f>+AVERAGE(E17:I17)</f>
        <v>0.4335</v>
      </c>
    </row>
    <row r="15" spans="1:17" s="4" customFormat="1" ht="15.75" customHeight="1" x14ac:dyDescent="0.25">
      <c r="A15" s="272"/>
      <c r="B15" s="305"/>
      <c r="C15" s="278"/>
      <c r="D15" s="297"/>
      <c r="E15" s="298"/>
      <c r="F15" s="298"/>
      <c r="G15" s="298"/>
      <c r="H15" s="298"/>
      <c r="I15" s="293">
        <f>K15/B17</f>
        <v>9.9999999999999985E-3</v>
      </c>
      <c r="J15" s="294"/>
      <c r="K15" s="47">
        <f t="shared" ref="K15:K17" si="2">SUM(K7,K11)</f>
        <v>13.439999999999998</v>
      </c>
      <c r="L15" s="293">
        <f>N15/B17</f>
        <v>3.0000000000000016E-2</v>
      </c>
      <c r="M15" s="294"/>
      <c r="N15" s="48">
        <f t="shared" ref="N15:N17" si="3">SUM(N7,N11)</f>
        <v>40.320000000000022</v>
      </c>
      <c r="O15" s="170"/>
      <c r="Q15" s="108">
        <f>_xlfn.STDEV.S(E17:I17)</f>
        <v>2.2248595461286984E-2</v>
      </c>
    </row>
    <row r="16" spans="1:17" s="4" customFormat="1" ht="15.75" customHeight="1" x14ac:dyDescent="0.25">
      <c r="A16" s="272"/>
      <c r="B16" s="54" t="s">
        <v>27</v>
      </c>
      <c r="C16" s="115">
        <f>Q14+Q16</f>
        <v>0.45300175376728974</v>
      </c>
      <c r="D16" s="297"/>
      <c r="E16" s="298"/>
      <c r="F16" s="298"/>
      <c r="G16" s="298"/>
      <c r="H16" s="298"/>
      <c r="I16" s="293">
        <f>K16/B17</f>
        <v>1.4999999999999998E-2</v>
      </c>
      <c r="J16" s="294"/>
      <c r="K16" s="47">
        <f t="shared" si="2"/>
        <v>20.159999999999997</v>
      </c>
      <c r="L16" s="293">
        <f>N16/B17</f>
        <v>3.9999999999999994E-2</v>
      </c>
      <c r="M16" s="294"/>
      <c r="N16" s="48">
        <f t="shared" si="3"/>
        <v>53.759999999999991</v>
      </c>
      <c r="O16" s="170"/>
      <c r="Q16" s="108">
        <f>(1.96*Q15)/(5^0.5)</f>
        <v>1.9501753767289746E-2</v>
      </c>
    </row>
    <row r="17" spans="1:17" ht="15.75" customHeight="1" x14ac:dyDescent="0.25">
      <c r="A17" s="273"/>
      <c r="B17" s="55">
        <v>1344</v>
      </c>
      <c r="C17" s="116">
        <f>Q14-Q16</f>
        <v>0.41399824623271025</v>
      </c>
      <c r="D17" s="49">
        <v>0.41699999999999998</v>
      </c>
      <c r="E17" s="49">
        <v>0.435</v>
      </c>
      <c r="F17" s="49">
        <v>0.40400000000000003</v>
      </c>
      <c r="G17" s="49">
        <v>0.437</v>
      </c>
      <c r="H17" s="49">
        <v>0.45800000000000002</v>
      </c>
      <c r="I17" s="50" t="s">
        <v>28</v>
      </c>
      <c r="J17" s="51">
        <f>K17/B17</f>
        <v>0</v>
      </c>
      <c r="K17" s="52">
        <f t="shared" si="2"/>
        <v>0</v>
      </c>
      <c r="L17" s="50" t="s">
        <v>28</v>
      </c>
      <c r="M17" s="51">
        <f>N17/B17</f>
        <v>0</v>
      </c>
      <c r="N17" s="53">
        <f t="shared" si="3"/>
        <v>0</v>
      </c>
      <c r="O17" s="171"/>
    </row>
    <row r="18" spans="1:17" s="4" customFormat="1" ht="43.9" customHeight="1" x14ac:dyDescent="0.25">
      <c r="A18" s="44" t="s">
        <v>35</v>
      </c>
      <c r="B18" s="174" t="s">
        <v>40</v>
      </c>
      <c r="C18" s="175"/>
      <c r="D18" s="175"/>
      <c r="E18" s="175"/>
      <c r="F18" s="175"/>
      <c r="G18" s="175"/>
      <c r="H18" s="175"/>
      <c r="I18" s="176"/>
      <c r="J18" s="176"/>
      <c r="K18" s="175"/>
      <c r="L18" s="176"/>
      <c r="M18" s="176"/>
      <c r="N18" s="175"/>
      <c r="O18" s="177"/>
      <c r="Q18" s="109"/>
    </row>
    <row r="19" spans="1:17" s="4" customFormat="1" ht="15.75" customHeight="1" x14ac:dyDescent="0.25">
      <c r="A19" s="232" t="s">
        <v>0</v>
      </c>
      <c r="B19" s="143">
        <f>SUM(H22)</f>
        <v>0.32800000000000001</v>
      </c>
      <c r="C19" s="148">
        <f>Q19</f>
        <v>0.29675000000000001</v>
      </c>
      <c r="D19" s="130"/>
      <c r="E19" s="131"/>
      <c r="F19" s="131"/>
      <c r="G19" s="131"/>
      <c r="H19" s="131"/>
      <c r="I19" s="219">
        <v>5.0000000000000001E-3</v>
      </c>
      <c r="J19" s="220"/>
      <c r="K19" s="25">
        <f>((I19+$B$19)*$B$22)-($B$22*$B$19)</f>
        <v>7.69500000000005</v>
      </c>
      <c r="L19" s="219">
        <v>0.02</v>
      </c>
      <c r="M19" s="220"/>
      <c r="N19" s="17">
        <f>((L19+$B$19)*$B$22)-($B$22*$B$19)</f>
        <v>30.779999999999973</v>
      </c>
      <c r="O19" s="166" t="s">
        <v>56</v>
      </c>
      <c r="Q19" s="107">
        <f>+AVERAGE(E22:I22)</f>
        <v>0.29675000000000001</v>
      </c>
    </row>
    <row r="20" spans="1:17" s="4" customFormat="1" ht="15.75" customHeight="1" x14ac:dyDescent="0.25">
      <c r="A20" s="233"/>
      <c r="B20" s="144"/>
      <c r="C20" s="149"/>
      <c r="D20" s="133"/>
      <c r="E20" s="134"/>
      <c r="F20" s="134"/>
      <c r="G20" s="134"/>
      <c r="H20" s="134"/>
      <c r="I20" s="120">
        <v>0.01</v>
      </c>
      <c r="J20" s="121"/>
      <c r="K20" s="16">
        <f t="shared" ref="K20:K21" si="4">((I20+$B$19)*$B$22)-($B$22*$B$19)</f>
        <v>15.389999999999986</v>
      </c>
      <c r="L20" s="120">
        <v>0.03</v>
      </c>
      <c r="M20" s="121"/>
      <c r="N20" s="18">
        <f t="shared" ref="N20:N21" si="5">((L20+$B$19)*$B$22)-($B$22*$B$19)</f>
        <v>46.169999999999959</v>
      </c>
      <c r="O20" s="167"/>
      <c r="Q20" s="108">
        <f>_xlfn.STDEV.S(E22:I22)</f>
        <v>2.2881943390659226E-2</v>
      </c>
    </row>
    <row r="21" spans="1:17" s="4" customFormat="1" ht="15.75" customHeight="1" x14ac:dyDescent="0.25">
      <c r="A21" s="233"/>
      <c r="B21" s="31" t="s">
        <v>27</v>
      </c>
      <c r="C21" s="94">
        <f>Q19+Q21</f>
        <v>0.31680690770449593</v>
      </c>
      <c r="D21" s="133"/>
      <c r="E21" s="134"/>
      <c r="F21" s="134"/>
      <c r="G21" s="134"/>
      <c r="H21" s="134"/>
      <c r="I21" s="120">
        <v>1.4999999999999999E-2</v>
      </c>
      <c r="J21" s="121"/>
      <c r="K21" s="16">
        <f t="shared" si="4"/>
        <v>23.085000000000036</v>
      </c>
      <c r="L21" s="120">
        <v>0.04</v>
      </c>
      <c r="M21" s="121"/>
      <c r="N21" s="18">
        <f t="shared" si="5"/>
        <v>61.559999999999945</v>
      </c>
      <c r="O21" s="167"/>
      <c r="Q21" s="108">
        <f>(1.96*Q20)/(5^0.5)</f>
        <v>2.0056907704495891E-2</v>
      </c>
    </row>
    <row r="22" spans="1:17" s="4" customFormat="1" ht="15.75" customHeight="1" x14ac:dyDescent="0.25">
      <c r="A22" s="234"/>
      <c r="B22" s="32">
        <v>1539</v>
      </c>
      <c r="C22" s="95">
        <f>Q19-Q21</f>
        <v>0.2766930922955041</v>
      </c>
      <c r="D22" s="11">
        <v>0.255</v>
      </c>
      <c r="E22" s="12">
        <v>0.27400000000000002</v>
      </c>
      <c r="F22" s="12">
        <v>0.28799999999999998</v>
      </c>
      <c r="G22" s="12">
        <v>0.29699999999999999</v>
      </c>
      <c r="H22" s="12">
        <v>0.32800000000000001</v>
      </c>
      <c r="I22" s="22" t="s">
        <v>12</v>
      </c>
      <c r="J22" s="119">
        <v>5.0000000000000001E-3</v>
      </c>
      <c r="K22" s="23">
        <f>((J22+$B$19)*$B$22)-($B$22*$B$19)</f>
        <v>7.69500000000005</v>
      </c>
      <c r="L22" s="22" t="s">
        <v>12</v>
      </c>
      <c r="M22" s="119">
        <v>0.02</v>
      </c>
      <c r="N22" s="19">
        <f>((M22+$B$19)*$B$22)-($B$22*$B$19)</f>
        <v>30.779999999999973</v>
      </c>
      <c r="O22" s="168"/>
      <c r="Q22" s="109"/>
    </row>
    <row r="23" spans="1:17" s="4" customFormat="1" ht="15.75" customHeight="1" x14ac:dyDescent="0.25">
      <c r="A23" s="299" t="s">
        <v>1</v>
      </c>
      <c r="B23" s="143">
        <f>SUM(H26)</f>
        <v>0.44700000000000001</v>
      </c>
      <c r="C23" s="148">
        <f>Q23</f>
        <v>0.42000000000000004</v>
      </c>
      <c r="D23" s="130"/>
      <c r="E23" s="131"/>
      <c r="F23" s="131"/>
      <c r="G23" s="131"/>
      <c r="H23" s="131"/>
      <c r="I23" s="136">
        <v>5.0000000000000001E-3</v>
      </c>
      <c r="J23" s="137"/>
      <c r="K23" s="25">
        <f>((I23+$B$23)*$B$26)-($B$26*$B$23)</f>
        <v>7.8899999999999864</v>
      </c>
      <c r="L23" s="136">
        <v>0.02</v>
      </c>
      <c r="M23" s="137"/>
      <c r="N23" s="17">
        <f>((L23+$B$23)*$B$26)-($B$26*$B$23)</f>
        <v>31.560000000000059</v>
      </c>
      <c r="O23" s="166" t="s">
        <v>56</v>
      </c>
      <c r="Q23" s="107">
        <f>+AVERAGE(E26:I26)</f>
        <v>0.42000000000000004</v>
      </c>
    </row>
    <row r="24" spans="1:17" s="4" customFormat="1" ht="15.75" customHeight="1" x14ac:dyDescent="0.25">
      <c r="A24" s="300"/>
      <c r="B24" s="144"/>
      <c r="C24" s="149"/>
      <c r="D24" s="133"/>
      <c r="E24" s="134"/>
      <c r="F24" s="134"/>
      <c r="G24" s="134"/>
      <c r="H24" s="134"/>
      <c r="I24" s="120">
        <v>0.01</v>
      </c>
      <c r="J24" s="121"/>
      <c r="K24" s="16">
        <f t="shared" ref="K24:K25" si="6">((I24+$B$23)*$B$26)-($B$26*$B$23)</f>
        <v>15.780000000000086</v>
      </c>
      <c r="L24" s="120">
        <v>0.03</v>
      </c>
      <c r="M24" s="121"/>
      <c r="N24" s="18">
        <f t="shared" ref="N24:N25" si="7">((L24+$B$23)*$B$26)-($B$26*$B$23)</f>
        <v>47.340000000000032</v>
      </c>
      <c r="O24" s="167"/>
      <c r="Q24" s="108">
        <f>_xlfn.STDEV.S(E26:I26)</f>
        <v>1.8938496948455723E-2</v>
      </c>
    </row>
    <row r="25" spans="1:17" s="4" customFormat="1" ht="15.75" customHeight="1" x14ac:dyDescent="0.25">
      <c r="A25" s="300"/>
      <c r="B25" s="31" t="s">
        <v>27</v>
      </c>
      <c r="C25" s="94">
        <f>Q23+Q25</f>
        <v>0.43660032449482039</v>
      </c>
      <c r="D25" s="133"/>
      <c r="E25" s="134"/>
      <c r="F25" s="134"/>
      <c r="G25" s="134"/>
      <c r="H25" s="134"/>
      <c r="I25" s="120">
        <v>1.4999999999999999E-2</v>
      </c>
      <c r="J25" s="121"/>
      <c r="K25" s="16">
        <f t="shared" si="6"/>
        <v>23.670000000000073</v>
      </c>
      <c r="L25" s="120">
        <v>0.04</v>
      </c>
      <c r="M25" s="121"/>
      <c r="N25" s="18">
        <f t="shared" si="7"/>
        <v>63.120000000000005</v>
      </c>
      <c r="O25" s="167"/>
      <c r="Q25" s="108">
        <f>(1.96*Q24)/(5^0.5)</f>
        <v>1.6600324494820375E-2</v>
      </c>
    </row>
    <row r="26" spans="1:17" s="4" customFormat="1" ht="15.75" customHeight="1" x14ac:dyDescent="0.25">
      <c r="A26" s="301"/>
      <c r="B26" s="32">
        <v>1578</v>
      </c>
      <c r="C26" s="95">
        <f>Q23-Q25</f>
        <v>0.40339967550517969</v>
      </c>
      <c r="D26" s="12">
        <v>0.41199999999999998</v>
      </c>
      <c r="E26" s="12">
        <v>0.40300000000000002</v>
      </c>
      <c r="F26" s="12">
        <v>0.41299999999999998</v>
      </c>
      <c r="G26" s="12">
        <v>0.41699999999999998</v>
      </c>
      <c r="H26" s="12">
        <v>0.44700000000000001</v>
      </c>
      <c r="I26" s="22" t="s">
        <v>12</v>
      </c>
      <c r="J26" s="119">
        <v>5.0000000000000001E-3</v>
      </c>
      <c r="K26" s="23">
        <f>((J26+$B$23)*$B$26)-($B$26*$B$23)</f>
        <v>7.8899999999999864</v>
      </c>
      <c r="L26" s="22" t="s">
        <v>12</v>
      </c>
      <c r="M26" s="119">
        <v>0.02</v>
      </c>
      <c r="N26" s="19">
        <f>((M26+$B$23)*$B$26)-($B$26*$B$23)</f>
        <v>31.560000000000059</v>
      </c>
      <c r="O26" s="168"/>
      <c r="Q26" s="109"/>
    </row>
    <row r="27" spans="1:17" s="4" customFormat="1" ht="15.75" customHeight="1" x14ac:dyDescent="0.25">
      <c r="A27" s="163" t="s">
        <v>2</v>
      </c>
      <c r="B27" s="143">
        <f>SUM(H30)</f>
        <v>0.108</v>
      </c>
      <c r="C27" s="148">
        <f>Q27</f>
        <v>7.6749999999999999E-2</v>
      </c>
      <c r="D27" s="130"/>
      <c r="E27" s="131"/>
      <c r="F27" s="131"/>
      <c r="G27" s="131"/>
      <c r="H27" s="131"/>
      <c r="I27" s="136">
        <v>5.0000000000000001E-3</v>
      </c>
      <c r="J27" s="137"/>
      <c r="K27" s="25">
        <f>((I27+$B$27)*$B$30)-($B$30*$B$27)</f>
        <v>0.82999999999999829</v>
      </c>
      <c r="L27" s="136">
        <v>0.02</v>
      </c>
      <c r="M27" s="137"/>
      <c r="N27" s="17">
        <f>((L27+$B$27)*$B$30)-($B$30*$B$27)</f>
        <v>3.3200000000000003</v>
      </c>
      <c r="O27" s="166" t="s">
        <v>56</v>
      </c>
      <c r="Q27" s="107">
        <f>+AVERAGE(E30:I30)</f>
        <v>7.6749999999999999E-2</v>
      </c>
    </row>
    <row r="28" spans="1:17" s="4" customFormat="1" ht="15.75" customHeight="1" x14ac:dyDescent="0.25">
      <c r="A28" s="164"/>
      <c r="B28" s="144"/>
      <c r="C28" s="149"/>
      <c r="D28" s="133"/>
      <c r="E28" s="134"/>
      <c r="F28" s="134"/>
      <c r="G28" s="134"/>
      <c r="H28" s="134"/>
      <c r="I28" s="120">
        <v>0.01</v>
      </c>
      <c r="J28" s="121"/>
      <c r="K28" s="16">
        <f t="shared" ref="K28:K29" si="8">((I28+$B$27)*$B$30)-($B$30*$B$27)</f>
        <v>1.6599999999999966</v>
      </c>
      <c r="L28" s="120">
        <v>0.03</v>
      </c>
      <c r="M28" s="121"/>
      <c r="N28" s="18">
        <f t="shared" ref="N28:N29" si="9">((L28+$B$27)*$B$30)-($B$30*$B$27)</f>
        <v>4.9800000000000004</v>
      </c>
      <c r="O28" s="167"/>
      <c r="Q28" s="108">
        <f>_xlfn.STDEV.S(E30:I30)</f>
        <v>2.1530985424112203E-2</v>
      </c>
    </row>
    <row r="29" spans="1:17" s="4" customFormat="1" ht="15.75" customHeight="1" x14ac:dyDescent="0.25">
      <c r="A29" s="164"/>
      <c r="B29" s="31" t="s">
        <v>27</v>
      </c>
      <c r="C29" s="94">
        <f>Q27+Q29</f>
        <v>9.5622740836101838E-2</v>
      </c>
      <c r="D29" s="133"/>
      <c r="E29" s="134"/>
      <c r="F29" s="134"/>
      <c r="G29" s="134"/>
      <c r="H29" s="134"/>
      <c r="I29" s="120">
        <v>1.4999999999999999E-2</v>
      </c>
      <c r="J29" s="121"/>
      <c r="K29" s="16">
        <f t="shared" si="8"/>
        <v>2.4899999999999984</v>
      </c>
      <c r="L29" s="120">
        <v>0.04</v>
      </c>
      <c r="M29" s="121"/>
      <c r="N29" s="18">
        <f t="shared" si="9"/>
        <v>6.639999999999997</v>
      </c>
      <c r="O29" s="167"/>
      <c r="Q29" s="108">
        <f>(1.96*Q28)/(5^0.5)</f>
        <v>1.8872740836101833E-2</v>
      </c>
    </row>
    <row r="30" spans="1:17" ht="15.75" customHeight="1" x14ac:dyDescent="0.25">
      <c r="A30" s="165"/>
      <c r="B30" s="32">
        <v>166</v>
      </c>
      <c r="C30" s="95">
        <f>Q27-Q29</f>
        <v>5.7877259163898166E-2</v>
      </c>
      <c r="D30" s="12">
        <v>0.05</v>
      </c>
      <c r="E30" s="12">
        <v>5.8999999999999997E-2</v>
      </c>
      <c r="F30" s="12">
        <v>7.1999999999999995E-2</v>
      </c>
      <c r="G30" s="12">
        <v>6.8000000000000005E-2</v>
      </c>
      <c r="H30" s="12">
        <v>0.108</v>
      </c>
      <c r="I30" s="22" t="s">
        <v>12</v>
      </c>
      <c r="J30" s="26"/>
      <c r="K30" s="23">
        <f>((J30+$B$27)*$B$30)-($B$30*$B$27)</f>
        <v>0</v>
      </c>
      <c r="L30" s="22" t="s">
        <v>12</v>
      </c>
      <c r="M30" s="26"/>
      <c r="N30" s="19">
        <f>((M30+$B$27)*$B$30)-($B$30*$B$27)</f>
        <v>0</v>
      </c>
      <c r="O30" s="168"/>
    </row>
    <row r="31" spans="1:17" ht="18.75" x14ac:dyDescent="0.3">
      <c r="A31" s="279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</row>
    <row r="32" spans="1:17" ht="4.1500000000000004" customHeight="1" x14ac:dyDescent="0.25"/>
    <row r="33" spans="1:17" s="13" customFormat="1" ht="35.450000000000003" customHeight="1" x14ac:dyDescent="0.3">
      <c r="A33" s="280" t="s">
        <v>10</v>
      </c>
      <c r="B33" s="282" t="s">
        <v>32</v>
      </c>
      <c r="C33" s="111"/>
      <c r="D33" s="284" t="s">
        <v>3</v>
      </c>
      <c r="E33" s="285"/>
      <c r="F33" s="285"/>
      <c r="G33" s="285"/>
      <c r="H33" s="286"/>
      <c r="I33" s="287" t="s">
        <v>24</v>
      </c>
      <c r="J33" s="287"/>
      <c r="K33" s="287" t="s">
        <v>11</v>
      </c>
      <c r="L33" s="289" t="s">
        <v>23</v>
      </c>
      <c r="M33" s="289"/>
      <c r="N33" s="289" t="s">
        <v>11</v>
      </c>
      <c r="O33" s="291" t="s">
        <v>13</v>
      </c>
      <c r="Q33" s="105"/>
    </row>
    <row r="34" spans="1:17" s="13" customFormat="1" ht="28.15" customHeight="1" x14ac:dyDescent="0.3">
      <c r="A34" s="281"/>
      <c r="B34" s="283"/>
      <c r="C34" s="92"/>
      <c r="D34" s="35" t="s">
        <v>20</v>
      </c>
      <c r="E34" s="36" t="s">
        <v>19</v>
      </c>
      <c r="F34" s="35" t="s">
        <v>18</v>
      </c>
      <c r="G34" s="35" t="s">
        <v>31</v>
      </c>
      <c r="H34" s="35" t="s">
        <v>33</v>
      </c>
      <c r="I34" s="288"/>
      <c r="J34" s="288"/>
      <c r="K34" s="288"/>
      <c r="L34" s="290"/>
      <c r="M34" s="290"/>
      <c r="N34" s="290"/>
      <c r="O34" s="292"/>
      <c r="Q34" s="105"/>
    </row>
    <row r="35" spans="1:17" s="4" customFormat="1" ht="69.599999999999994" customHeight="1" x14ac:dyDescent="0.25">
      <c r="A35" s="44" t="s">
        <v>41</v>
      </c>
      <c r="B35" s="174" t="s">
        <v>48</v>
      </c>
      <c r="C35" s="175"/>
      <c r="D35" s="175"/>
      <c r="E35" s="175"/>
      <c r="F35" s="175"/>
      <c r="G35" s="175"/>
      <c r="H35" s="175"/>
      <c r="I35" s="176"/>
      <c r="J35" s="176"/>
      <c r="K35" s="175"/>
      <c r="L35" s="176"/>
      <c r="M35" s="176"/>
      <c r="N35" s="175"/>
      <c r="O35" s="177"/>
      <c r="Q35" s="109"/>
    </row>
    <row r="36" spans="1:17" s="4" customFormat="1" ht="15.75" customHeight="1" x14ac:dyDescent="0.25">
      <c r="A36" s="163" t="s">
        <v>51</v>
      </c>
      <c r="B36" s="143">
        <f>SUM(H39)</f>
        <v>0.36299999999999999</v>
      </c>
      <c r="C36" s="148">
        <f>Q36</f>
        <v>0.35275000000000001</v>
      </c>
      <c r="D36" s="130"/>
      <c r="E36" s="131"/>
      <c r="F36" s="131"/>
      <c r="G36" s="131"/>
      <c r="H36" s="131"/>
      <c r="I36" s="136">
        <v>5.0000000000000001E-3</v>
      </c>
      <c r="J36" s="137"/>
      <c r="K36" s="25">
        <f>((I36+$B$36)*$B$39)-($B$39*$B$36)</f>
        <v>5.2750000000000341</v>
      </c>
      <c r="L36" s="136">
        <v>0.02</v>
      </c>
      <c r="M36" s="137"/>
      <c r="N36" s="17">
        <f>((L36+$B$36)*$B$39)-($B$39*$B$36)</f>
        <v>21.100000000000023</v>
      </c>
      <c r="O36" s="166" t="s">
        <v>56</v>
      </c>
      <c r="Q36" s="107">
        <f>+AVERAGE(E39:I39)</f>
        <v>0.35275000000000001</v>
      </c>
    </row>
    <row r="37" spans="1:17" s="4" customFormat="1" ht="15.75" customHeight="1" x14ac:dyDescent="0.25">
      <c r="A37" s="164"/>
      <c r="B37" s="144"/>
      <c r="C37" s="149"/>
      <c r="D37" s="133"/>
      <c r="E37" s="134"/>
      <c r="F37" s="134"/>
      <c r="G37" s="134"/>
      <c r="H37" s="134"/>
      <c r="I37" s="120">
        <v>0.01</v>
      </c>
      <c r="J37" s="121"/>
      <c r="K37" s="16">
        <f t="shared" ref="K37:K38" si="10">((I37+$B$36)*$B$39)-($B$39*$B$36)</f>
        <v>10.550000000000011</v>
      </c>
      <c r="L37" s="120">
        <v>0.03</v>
      </c>
      <c r="M37" s="121"/>
      <c r="N37" s="18">
        <f t="shared" ref="N37:N38" si="11">((L37+$B$36)*$B$39)-($B$39*$B$36)</f>
        <v>31.650000000000034</v>
      </c>
      <c r="O37" s="167"/>
      <c r="Q37" s="108">
        <f>_xlfn.STDEV.S(E39:I39)</f>
        <v>3.0456252778917718E-2</v>
      </c>
    </row>
    <row r="38" spans="1:17" s="4" customFormat="1" ht="15.75" customHeight="1" x14ac:dyDescent="0.25">
      <c r="A38" s="164"/>
      <c r="B38" s="31" t="s">
        <v>27</v>
      </c>
      <c r="C38" s="94">
        <f>Q36+Q38</f>
        <v>0.37944608260900214</v>
      </c>
      <c r="D38" s="133"/>
      <c r="E38" s="134"/>
      <c r="F38" s="134"/>
      <c r="G38" s="134"/>
      <c r="H38" s="134"/>
      <c r="I38" s="120">
        <v>1.4999999999999999E-2</v>
      </c>
      <c r="J38" s="121"/>
      <c r="K38" s="16">
        <f t="shared" si="10"/>
        <v>15.825000000000045</v>
      </c>
      <c r="L38" s="120">
        <v>0.04</v>
      </c>
      <c r="M38" s="121"/>
      <c r="N38" s="18">
        <f t="shared" si="11"/>
        <v>42.199999999999989</v>
      </c>
      <c r="O38" s="167"/>
      <c r="Q38" s="108">
        <f>(1.96*Q37)/(5^0.5)</f>
        <v>2.669608260900214E-2</v>
      </c>
    </row>
    <row r="39" spans="1:17" s="4" customFormat="1" ht="15.75" customHeight="1" x14ac:dyDescent="0.25">
      <c r="A39" s="165"/>
      <c r="B39" s="32">
        <v>1055</v>
      </c>
      <c r="C39" s="95">
        <f>Q36-Q38</f>
        <v>0.32605391739099787</v>
      </c>
      <c r="D39" s="11">
        <v>0.27500000000000002</v>
      </c>
      <c r="E39" s="12">
        <v>0.32</v>
      </c>
      <c r="F39" s="12">
        <v>0.33800000000000002</v>
      </c>
      <c r="G39" s="12">
        <v>0.39</v>
      </c>
      <c r="H39" s="12">
        <v>0.36299999999999999</v>
      </c>
      <c r="I39" s="22" t="s">
        <v>12</v>
      </c>
      <c r="J39" s="26"/>
      <c r="K39" s="23">
        <f>((J39+$B$36)*$B$39)-($B$39*$B$36)</f>
        <v>0</v>
      </c>
      <c r="L39" s="22" t="s">
        <v>12</v>
      </c>
      <c r="M39" s="26"/>
      <c r="N39" s="19">
        <f>((M39+$B$36)*$B$39)-($B$39*$B$36)</f>
        <v>0</v>
      </c>
      <c r="O39" s="168"/>
      <c r="Q39" s="109"/>
    </row>
    <row r="40" spans="1:17" s="4" customFormat="1" ht="15.75" customHeight="1" x14ac:dyDescent="0.25">
      <c r="A40" s="163" t="s">
        <v>52</v>
      </c>
      <c r="B40" s="143">
        <f>SUM(H43)</f>
        <v>0.51400000000000001</v>
      </c>
      <c r="C40" s="148">
        <f>Q40</f>
        <v>0.50800000000000001</v>
      </c>
      <c r="D40" s="130"/>
      <c r="E40" s="131"/>
      <c r="F40" s="131"/>
      <c r="G40" s="131"/>
      <c r="H40" s="131"/>
      <c r="I40" s="136">
        <v>5.0000000000000001E-3</v>
      </c>
      <c r="J40" s="137"/>
      <c r="K40" s="25">
        <f>((I40+$B$40)*$B$43)-($B$43*$B$40)</f>
        <v>5.2750000000000909</v>
      </c>
      <c r="L40" s="136">
        <v>0.02</v>
      </c>
      <c r="M40" s="137"/>
      <c r="N40" s="17">
        <f>((L40+$B$40)*$B$43)-($B$43*$B$40)</f>
        <v>21.100000000000023</v>
      </c>
      <c r="O40" s="166" t="s">
        <v>56</v>
      </c>
      <c r="Q40" s="107">
        <f>+AVERAGE(E43:I43)</f>
        <v>0.50800000000000001</v>
      </c>
    </row>
    <row r="41" spans="1:17" s="4" customFormat="1" ht="15.75" customHeight="1" x14ac:dyDescent="0.25">
      <c r="A41" s="164"/>
      <c r="B41" s="144"/>
      <c r="C41" s="149"/>
      <c r="D41" s="133"/>
      <c r="E41" s="134"/>
      <c r="F41" s="134"/>
      <c r="G41" s="134"/>
      <c r="H41" s="134"/>
      <c r="I41" s="120">
        <v>0.01</v>
      </c>
      <c r="J41" s="121"/>
      <c r="K41" s="16">
        <f t="shared" ref="K41:K42" si="12">((I41+$B$40)*$B$43)-($B$43*$B$40)</f>
        <v>10.550000000000068</v>
      </c>
      <c r="L41" s="120">
        <v>0.03</v>
      </c>
      <c r="M41" s="121"/>
      <c r="N41" s="18">
        <f t="shared" ref="N41:N42" si="13">((L41+$B$40)*$B$43)-($B$43*$B$40)</f>
        <v>31.650000000000091</v>
      </c>
      <c r="O41" s="167"/>
      <c r="Q41" s="108">
        <f>_xlfn.STDEV.S(E43:I43)</f>
        <v>2.7892651361962732E-2</v>
      </c>
    </row>
    <row r="42" spans="1:17" s="4" customFormat="1" ht="15.75" customHeight="1" x14ac:dyDescent="0.25">
      <c r="A42" s="164"/>
      <c r="B42" s="31" t="s">
        <v>27</v>
      </c>
      <c r="C42" s="94">
        <f>Q40+Q42</f>
        <v>0.53244898689107589</v>
      </c>
      <c r="D42" s="133"/>
      <c r="E42" s="134"/>
      <c r="F42" s="134"/>
      <c r="G42" s="134"/>
      <c r="H42" s="134"/>
      <c r="I42" s="120">
        <v>1.4999999999999999E-2</v>
      </c>
      <c r="J42" s="121"/>
      <c r="K42" s="16">
        <f t="shared" si="12"/>
        <v>15.825000000000045</v>
      </c>
      <c r="L42" s="120">
        <v>0.04</v>
      </c>
      <c r="M42" s="121"/>
      <c r="N42" s="18">
        <f t="shared" si="13"/>
        <v>42.200000000000045</v>
      </c>
      <c r="O42" s="167"/>
      <c r="Q42" s="108">
        <f>(1.96*Q41)/(5^0.5)</f>
        <v>2.4448986891075896E-2</v>
      </c>
    </row>
    <row r="43" spans="1:17" s="4" customFormat="1" ht="15.75" customHeight="1" x14ac:dyDescent="0.25">
      <c r="A43" s="165"/>
      <c r="B43" s="32">
        <v>1055</v>
      </c>
      <c r="C43" s="95">
        <f>Q40-Q42</f>
        <v>0.48355101310892412</v>
      </c>
      <c r="D43" s="12">
        <v>0.436</v>
      </c>
      <c r="E43" s="12">
        <v>0.48499999999999999</v>
      </c>
      <c r="F43" s="12">
        <v>0.48799999999999999</v>
      </c>
      <c r="G43" s="12">
        <v>0.54500000000000004</v>
      </c>
      <c r="H43" s="12">
        <v>0.51400000000000001</v>
      </c>
      <c r="I43" s="22" t="s">
        <v>12</v>
      </c>
      <c r="J43" s="26"/>
      <c r="K43" s="23">
        <f>((J43+$B$40)*$B$43)-($B$43*$B$40)</f>
        <v>0</v>
      </c>
      <c r="L43" s="22" t="s">
        <v>12</v>
      </c>
      <c r="M43" s="26"/>
      <c r="N43" s="19">
        <f>((M43+$B$40)*$B$43)-($B$43*$B$40)</f>
        <v>0</v>
      </c>
      <c r="O43" s="168"/>
      <c r="Q43" s="109"/>
    </row>
    <row r="44" spans="1:17" s="4" customFormat="1" ht="15.75" customHeight="1" x14ac:dyDescent="0.25">
      <c r="A44" s="163" t="s">
        <v>53</v>
      </c>
      <c r="B44" s="143">
        <f>SUM(H47)</f>
        <v>0.40200000000000002</v>
      </c>
      <c r="C44" s="202">
        <f>Q44</f>
        <v>0.37250000000000005</v>
      </c>
      <c r="D44" s="130"/>
      <c r="E44" s="131"/>
      <c r="F44" s="131"/>
      <c r="G44" s="131"/>
      <c r="H44" s="131"/>
      <c r="I44" s="136">
        <v>5.0000000000000001E-3</v>
      </c>
      <c r="J44" s="137"/>
      <c r="K44" s="25">
        <f>((I44+$B$44)*$B$47)-($B$47*$B$44)</f>
        <v>5.2750000000000341</v>
      </c>
      <c r="L44" s="136">
        <v>0.02</v>
      </c>
      <c r="M44" s="137"/>
      <c r="N44" s="17">
        <f>((L44+$B$44)*$B$47)-($B$47*$B$44)</f>
        <v>21.100000000000023</v>
      </c>
      <c r="O44" s="166" t="s">
        <v>56</v>
      </c>
      <c r="Q44" s="107">
        <f>+AVERAGE(E47:I47)</f>
        <v>0.37250000000000005</v>
      </c>
    </row>
    <row r="45" spans="1:17" s="4" customFormat="1" ht="15.75" customHeight="1" x14ac:dyDescent="0.25">
      <c r="A45" s="164"/>
      <c r="B45" s="144"/>
      <c r="C45" s="203"/>
      <c r="D45" s="133"/>
      <c r="E45" s="134"/>
      <c r="F45" s="134"/>
      <c r="G45" s="134"/>
      <c r="H45" s="134"/>
      <c r="I45" s="120">
        <v>0.01</v>
      </c>
      <c r="J45" s="121"/>
      <c r="K45" s="16">
        <f t="shared" ref="K45:K46" si="14">((I45+$B$44)*$B$47)-($B$47*$B$44)</f>
        <v>10.550000000000011</v>
      </c>
      <c r="L45" s="120">
        <v>0.03</v>
      </c>
      <c r="M45" s="121"/>
      <c r="N45" s="18">
        <f t="shared" ref="N45:N46" si="15">((L45+$B$44)*$B$47)-($B$47*$B$44)</f>
        <v>31.650000000000034</v>
      </c>
      <c r="O45" s="167"/>
      <c r="Q45" s="108">
        <f>_xlfn.STDEV.S(E47:I47)</f>
        <v>2.2248595461287012E-2</v>
      </c>
    </row>
    <row r="46" spans="1:17" s="4" customFormat="1" ht="15.75" customHeight="1" x14ac:dyDescent="0.25">
      <c r="A46" s="164"/>
      <c r="B46" s="31" t="s">
        <v>27</v>
      </c>
      <c r="C46" s="94">
        <f>Q44+Q46</f>
        <v>0.3920017537672898</v>
      </c>
      <c r="D46" s="133"/>
      <c r="E46" s="134"/>
      <c r="F46" s="134"/>
      <c r="G46" s="134"/>
      <c r="H46" s="134"/>
      <c r="I46" s="120">
        <v>1.4999999999999999E-2</v>
      </c>
      <c r="J46" s="121"/>
      <c r="K46" s="16">
        <f t="shared" si="14"/>
        <v>15.825000000000045</v>
      </c>
      <c r="L46" s="120">
        <v>0.04</v>
      </c>
      <c r="M46" s="121"/>
      <c r="N46" s="18">
        <f t="shared" si="15"/>
        <v>42.199999999999989</v>
      </c>
      <c r="O46" s="167"/>
      <c r="Q46" s="108">
        <f>(1.96*Q45)/(5^0.5)</f>
        <v>1.9501753767289767E-2</v>
      </c>
    </row>
    <row r="47" spans="1:17" ht="15.75" customHeight="1" x14ac:dyDescent="0.25">
      <c r="A47" s="165"/>
      <c r="B47" s="32">
        <v>1055</v>
      </c>
      <c r="C47" s="95">
        <f>Q44-Q46</f>
        <v>0.35299824623271031</v>
      </c>
      <c r="D47" s="12">
        <v>0.33300000000000002</v>
      </c>
      <c r="E47" s="12">
        <v>0.34799999999999998</v>
      </c>
      <c r="F47" s="12">
        <v>0.371</v>
      </c>
      <c r="G47" s="12">
        <v>0.36899999999999999</v>
      </c>
      <c r="H47" s="12">
        <v>0.40200000000000002</v>
      </c>
      <c r="I47" s="22" t="s">
        <v>12</v>
      </c>
      <c r="J47" s="26"/>
      <c r="K47" s="23">
        <f>((J47+$B$44)*$B$47)-($B$47*$B$44)</f>
        <v>0</v>
      </c>
      <c r="L47" s="22" t="s">
        <v>12</v>
      </c>
      <c r="M47" s="26"/>
      <c r="N47" s="19">
        <f>((M47+$B$44)*$B$47)-($B$47*$B$44)</f>
        <v>0</v>
      </c>
      <c r="O47" s="168"/>
    </row>
    <row r="48" spans="1:17" s="4" customFormat="1" ht="15.75" customHeight="1" x14ac:dyDescent="0.25">
      <c r="A48" s="163" t="s">
        <v>54</v>
      </c>
      <c r="B48" s="143">
        <f>SUM(H51)</f>
        <v>0.626</v>
      </c>
      <c r="C48" s="148">
        <f>Q48</f>
        <v>0.62475000000000003</v>
      </c>
      <c r="D48" s="130"/>
      <c r="E48" s="131"/>
      <c r="F48" s="131"/>
      <c r="G48" s="131"/>
      <c r="H48" s="131"/>
      <c r="I48" s="136">
        <v>5.0000000000000001E-3</v>
      </c>
      <c r="J48" s="137"/>
      <c r="K48" s="25">
        <f>((I48+$B$48)*$B$51)-($B$51*$B$48)</f>
        <v>5.2750000000000909</v>
      </c>
      <c r="L48" s="136">
        <v>0.02</v>
      </c>
      <c r="M48" s="137"/>
      <c r="N48" s="17">
        <f>((L48+$B$48)*$B$51)-($B$51*$B$48)</f>
        <v>21.100000000000023</v>
      </c>
      <c r="O48" s="166" t="s">
        <v>56</v>
      </c>
      <c r="Q48" s="107">
        <f>+AVERAGE(E51:I51)</f>
        <v>0.62475000000000003</v>
      </c>
    </row>
    <row r="49" spans="1:17" s="4" customFormat="1" ht="15.75" customHeight="1" x14ac:dyDescent="0.25">
      <c r="A49" s="164"/>
      <c r="B49" s="144"/>
      <c r="C49" s="149"/>
      <c r="D49" s="133"/>
      <c r="E49" s="134"/>
      <c r="F49" s="134"/>
      <c r="G49" s="134"/>
      <c r="H49" s="134"/>
      <c r="I49" s="120">
        <v>0.01</v>
      </c>
      <c r="J49" s="121"/>
      <c r="K49" s="16">
        <f t="shared" ref="K49:K50" si="16">((I49+$B$48)*$B$51)-($B$51*$B$48)</f>
        <v>10.550000000000068</v>
      </c>
      <c r="L49" s="120">
        <v>0.03</v>
      </c>
      <c r="M49" s="121"/>
      <c r="N49" s="18">
        <f t="shared" ref="N49:N50" si="17">((L49+$B$48)*$B$51)-($B$51*$B$48)</f>
        <v>31.650000000000091</v>
      </c>
      <c r="O49" s="167"/>
      <c r="Q49" s="108">
        <f>_xlfn.STDEV.S(E51:I51)</f>
        <v>2.0434855843223704E-2</v>
      </c>
    </row>
    <row r="50" spans="1:17" s="4" customFormat="1" ht="15.75" customHeight="1" x14ac:dyDescent="0.25">
      <c r="A50" s="164"/>
      <c r="B50" s="31" t="s">
        <v>27</v>
      </c>
      <c r="C50" s="94">
        <f>Q48+Q50</f>
        <v>0.64266194089613593</v>
      </c>
      <c r="D50" s="133"/>
      <c r="E50" s="134"/>
      <c r="F50" s="134"/>
      <c r="G50" s="134"/>
      <c r="H50" s="134"/>
      <c r="I50" s="120">
        <v>1.4999999999999999E-2</v>
      </c>
      <c r="J50" s="121"/>
      <c r="K50" s="16">
        <f t="shared" si="16"/>
        <v>15.825000000000045</v>
      </c>
      <c r="L50" s="120">
        <v>0.04</v>
      </c>
      <c r="M50" s="121"/>
      <c r="N50" s="18">
        <f t="shared" si="17"/>
        <v>42.200000000000045</v>
      </c>
      <c r="O50" s="167"/>
      <c r="Q50" s="108">
        <f>(1.96*Q49)/(5^0.5)</f>
        <v>1.7911940896135937E-2</v>
      </c>
    </row>
    <row r="51" spans="1:17" ht="15.75" customHeight="1" x14ac:dyDescent="0.25">
      <c r="A51" s="165"/>
      <c r="B51" s="32">
        <v>1055</v>
      </c>
      <c r="C51" s="95">
        <f>Q48-Q50</f>
        <v>0.60683805910386412</v>
      </c>
      <c r="D51" s="12">
        <v>0.58399999999999996</v>
      </c>
      <c r="E51" s="12">
        <v>0.59899999999999998</v>
      </c>
      <c r="F51" s="12">
        <v>0.625</v>
      </c>
      <c r="G51" s="12">
        <v>0.64900000000000002</v>
      </c>
      <c r="H51" s="12">
        <v>0.626</v>
      </c>
      <c r="I51" s="22" t="s">
        <v>12</v>
      </c>
      <c r="J51" s="26"/>
      <c r="K51" s="23">
        <f>((J51+$B$44)*$B$47)-($B$47*$B$44)</f>
        <v>0</v>
      </c>
      <c r="L51" s="22" t="s">
        <v>12</v>
      </c>
      <c r="M51" s="26"/>
      <c r="N51" s="19">
        <f>((M51+$B$44)*$B$47)-($B$47*$B$44)</f>
        <v>0</v>
      </c>
      <c r="O51" s="168"/>
    </row>
    <row r="52" spans="1:17" ht="31.15" customHeight="1" x14ac:dyDescent="0.25">
      <c r="A52" s="122" t="s">
        <v>42</v>
      </c>
      <c r="B52" s="125" t="s">
        <v>9</v>
      </c>
      <c r="C52" s="126"/>
      <c r="D52" s="260"/>
      <c r="E52" s="260"/>
      <c r="F52" s="260"/>
      <c r="G52" s="260"/>
      <c r="H52" s="260"/>
      <c r="I52" s="264"/>
      <c r="J52" s="264"/>
      <c r="K52" s="260"/>
      <c r="L52" s="264"/>
      <c r="M52" s="264"/>
      <c r="N52" s="260"/>
      <c r="O52" s="261"/>
    </row>
    <row r="53" spans="1:17" s="4" customFormat="1" ht="16.5" customHeight="1" x14ac:dyDescent="0.25">
      <c r="A53" s="123"/>
      <c r="B53" s="143">
        <f>SUM(H56)</f>
        <v>0.46100000000000002</v>
      </c>
      <c r="C53" s="148">
        <f>Q53</f>
        <v>0.36775000000000002</v>
      </c>
      <c r="D53" s="130"/>
      <c r="E53" s="131"/>
      <c r="F53" s="131"/>
      <c r="G53" s="131"/>
      <c r="H53" s="131"/>
      <c r="I53" s="136">
        <v>5.0000000000000001E-3</v>
      </c>
      <c r="J53" s="137"/>
      <c r="K53" s="25">
        <f>((I53+$B$53)*$B$56)-($B$56*$B$53)</f>
        <v>3.7649999999999864</v>
      </c>
      <c r="L53" s="136">
        <v>0.02</v>
      </c>
      <c r="M53" s="137"/>
      <c r="N53" s="17">
        <f>((L53+$B$53)*$B$56)-($B$56*$B$53)</f>
        <v>15.060000000000002</v>
      </c>
      <c r="O53" s="138"/>
      <c r="P53" s="259"/>
      <c r="Q53" s="107">
        <f>+AVERAGE(E56:I56)</f>
        <v>0.36775000000000002</v>
      </c>
    </row>
    <row r="54" spans="1:17" s="4" customFormat="1" ht="16.5" customHeight="1" x14ac:dyDescent="0.25">
      <c r="A54" s="123"/>
      <c r="B54" s="144"/>
      <c r="C54" s="149"/>
      <c r="D54" s="133"/>
      <c r="E54" s="134"/>
      <c r="F54" s="134"/>
      <c r="G54" s="134"/>
      <c r="H54" s="134"/>
      <c r="I54" s="120">
        <v>0.01</v>
      </c>
      <c r="J54" s="121"/>
      <c r="K54" s="16">
        <f t="shared" ref="K54:K55" si="18">((I54+$B$53)*$B$56)-($B$56*$B$53)</f>
        <v>7.5299999999999727</v>
      </c>
      <c r="L54" s="120">
        <v>0.03</v>
      </c>
      <c r="M54" s="121"/>
      <c r="N54" s="18">
        <f t="shared" ref="N54:N55" si="19">((L54+$B$53)*$B$56)-($B$56*$B$53)</f>
        <v>22.589999999999975</v>
      </c>
      <c r="O54" s="139"/>
      <c r="P54" s="259"/>
      <c r="Q54" s="108">
        <f>_xlfn.STDEV.S(E56:I56)</f>
        <v>7.5416068137588152E-2</v>
      </c>
    </row>
    <row r="55" spans="1:17" s="4" customFormat="1" ht="16.5" customHeight="1" x14ac:dyDescent="0.25">
      <c r="A55" s="123"/>
      <c r="B55" s="31" t="s">
        <v>27</v>
      </c>
      <c r="C55" s="94">
        <f>Q53+Q55</f>
        <v>0.43385509834095004</v>
      </c>
      <c r="D55" s="133"/>
      <c r="E55" s="134"/>
      <c r="F55" s="134"/>
      <c r="G55" s="134"/>
      <c r="H55" s="134"/>
      <c r="I55" s="120">
        <v>1.4999999999999999E-2</v>
      </c>
      <c r="J55" s="121"/>
      <c r="K55" s="16">
        <f t="shared" si="18"/>
        <v>11.295000000000016</v>
      </c>
      <c r="L55" s="120">
        <v>0.04</v>
      </c>
      <c r="M55" s="121"/>
      <c r="N55" s="18">
        <f t="shared" si="19"/>
        <v>30.119999999999948</v>
      </c>
      <c r="O55" s="139"/>
      <c r="P55" s="259"/>
      <c r="Q55" s="108">
        <f>(1.96*Q54)/(5^0.5)</f>
        <v>6.6105098340949991E-2</v>
      </c>
    </row>
    <row r="56" spans="1:17" s="4" customFormat="1" ht="16.5" customHeight="1" x14ac:dyDescent="0.25">
      <c r="A56" s="124"/>
      <c r="B56" s="32">
        <v>753</v>
      </c>
      <c r="C56" s="95">
        <f>Q53-Q55</f>
        <v>0.30164490165905</v>
      </c>
      <c r="D56" s="12">
        <v>0.30099999999999999</v>
      </c>
      <c r="E56" s="12">
        <v>0.29399999999999998</v>
      </c>
      <c r="F56" s="12">
        <v>0.32100000000000001</v>
      </c>
      <c r="G56" s="12">
        <v>0.39500000000000002</v>
      </c>
      <c r="H56" s="12">
        <v>0.46100000000000002</v>
      </c>
      <c r="I56" s="22" t="s">
        <v>12</v>
      </c>
      <c r="J56" s="26"/>
      <c r="K56" s="23">
        <f>((J56+$B$53)*$B$56)-($B$56*$B$53)</f>
        <v>0</v>
      </c>
      <c r="L56" s="22" t="s">
        <v>12</v>
      </c>
      <c r="M56" s="26"/>
      <c r="N56" s="19">
        <f>((M56+$B$53)*$B$56)-($B$56*$B$53)</f>
        <v>0</v>
      </c>
      <c r="O56" s="140"/>
      <c r="P56" s="259"/>
      <c r="Q56" s="109"/>
    </row>
    <row r="57" spans="1:17" ht="18.75" x14ac:dyDescent="0.3">
      <c r="A57" s="279"/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</row>
    <row r="58" spans="1:17" ht="4.1500000000000004" customHeight="1" x14ac:dyDescent="0.25"/>
    <row r="59" spans="1:17" s="13" customFormat="1" ht="35.450000000000003" customHeight="1" x14ac:dyDescent="0.3">
      <c r="A59" s="280" t="s">
        <v>10</v>
      </c>
      <c r="B59" s="282" t="s">
        <v>38</v>
      </c>
      <c r="C59" s="91"/>
      <c r="D59" s="302" t="s">
        <v>3</v>
      </c>
      <c r="E59" s="302"/>
      <c r="F59" s="302"/>
      <c r="G59" s="302"/>
      <c r="H59" s="302"/>
      <c r="I59" s="287" t="s">
        <v>24</v>
      </c>
      <c r="J59" s="287"/>
      <c r="K59" s="287" t="s">
        <v>11</v>
      </c>
      <c r="L59" s="289" t="s">
        <v>23</v>
      </c>
      <c r="M59" s="289"/>
      <c r="N59" s="289" t="s">
        <v>11</v>
      </c>
      <c r="O59" s="291" t="s">
        <v>13</v>
      </c>
      <c r="Q59" s="105"/>
    </row>
    <row r="60" spans="1:17" s="13" customFormat="1" ht="28.15" customHeight="1" x14ac:dyDescent="0.3">
      <c r="A60" s="281"/>
      <c r="B60" s="283"/>
      <c r="C60" s="92"/>
      <c r="D60" s="41" t="s">
        <v>21</v>
      </c>
      <c r="E60" s="41" t="s">
        <v>22</v>
      </c>
      <c r="F60" s="41" t="s">
        <v>17</v>
      </c>
      <c r="G60" s="41" t="s">
        <v>30</v>
      </c>
      <c r="H60" s="41" t="s">
        <v>36</v>
      </c>
      <c r="I60" s="288"/>
      <c r="J60" s="288"/>
      <c r="K60" s="288"/>
      <c r="L60" s="290"/>
      <c r="M60" s="290"/>
      <c r="N60" s="290"/>
      <c r="O60" s="292"/>
      <c r="Q60" s="105"/>
    </row>
    <row r="61" spans="1:17" ht="20.45" customHeight="1" x14ac:dyDescent="0.25">
      <c r="A61" s="222" t="s">
        <v>43</v>
      </c>
      <c r="B61" s="125" t="s">
        <v>6</v>
      </c>
      <c r="C61" s="126"/>
      <c r="D61" s="260"/>
      <c r="E61" s="260"/>
      <c r="F61" s="260"/>
      <c r="G61" s="260"/>
      <c r="H61" s="260"/>
      <c r="I61" s="303"/>
      <c r="J61" s="303"/>
      <c r="K61" s="260"/>
      <c r="L61" s="303"/>
      <c r="M61" s="303"/>
      <c r="N61" s="260"/>
      <c r="O61" s="261"/>
    </row>
    <row r="62" spans="1:17" s="4" customFormat="1" ht="15.75" customHeight="1" x14ac:dyDescent="0.25">
      <c r="A62" s="223"/>
      <c r="B62" s="143">
        <f>SUM(H65)</f>
        <v>0.72709999999999997</v>
      </c>
      <c r="C62" s="148">
        <f>Q62</f>
        <v>0.71542499999999998</v>
      </c>
      <c r="D62" s="130"/>
      <c r="E62" s="131"/>
      <c r="F62" s="131"/>
      <c r="G62" s="131"/>
      <c r="H62" s="131"/>
      <c r="I62" s="219">
        <v>5.0000000000000001E-3</v>
      </c>
      <c r="J62" s="220"/>
      <c r="K62" s="25">
        <f>((I62+$B$62)*$B$65)-($B$65*$B$62)</f>
        <v>116.27499999999782</v>
      </c>
      <c r="L62" s="219">
        <v>0.02</v>
      </c>
      <c r="M62" s="220"/>
      <c r="N62" s="17">
        <f>((L62+$B$62)*$B$65)-($B$65*$B$62)</f>
        <v>465.09999999999854</v>
      </c>
      <c r="O62" s="145" t="s">
        <v>55</v>
      </c>
      <c r="P62" s="259"/>
      <c r="Q62" s="107">
        <f>+AVERAGE(E65:I65)</f>
        <v>0.71542499999999998</v>
      </c>
    </row>
    <row r="63" spans="1:17" s="4" customFormat="1" ht="15.75" customHeight="1" x14ac:dyDescent="0.25">
      <c r="A63" s="223"/>
      <c r="B63" s="144"/>
      <c r="C63" s="149"/>
      <c r="D63" s="133"/>
      <c r="E63" s="134"/>
      <c r="F63" s="134"/>
      <c r="G63" s="134"/>
      <c r="H63" s="134"/>
      <c r="I63" s="120">
        <v>0.01</v>
      </c>
      <c r="J63" s="121"/>
      <c r="K63" s="16">
        <f t="shared" ref="K63:K64" si="20">((I63+$B$62)*$B$65)-($B$65*$B$62)</f>
        <v>232.54999999999927</v>
      </c>
      <c r="L63" s="120">
        <v>0.03</v>
      </c>
      <c r="M63" s="121"/>
      <c r="N63" s="18">
        <f t="shared" ref="N63:N64" si="21">((L63+$B$62)*$B$65)-($B$65*$B$62)</f>
        <v>697.64999999999782</v>
      </c>
      <c r="O63" s="146"/>
      <c r="P63" s="259"/>
      <c r="Q63" s="108">
        <f>_xlfn.STDEV.S(E65:I65)</f>
        <v>8.3240114528192691E-3</v>
      </c>
    </row>
    <row r="64" spans="1:17" s="4" customFormat="1" ht="15.75" customHeight="1" x14ac:dyDescent="0.25">
      <c r="A64" s="223"/>
      <c r="B64" s="33" t="s">
        <v>26</v>
      </c>
      <c r="C64" s="94">
        <f>Q62+Q64</f>
        <v>0.72272131773796433</v>
      </c>
      <c r="D64" s="133"/>
      <c r="E64" s="134"/>
      <c r="F64" s="134"/>
      <c r="G64" s="134"/>
      <c r="H64" s="134"/>
      <c r="I64" s="120">
        <v>1.4999999999999999E-2</v>
      </c>
      <c r="J64" s="121"/>
      <c r="K64" s="16">
        <f t="shared" si="20"/>
        <v>348.82499999999709</v>
      </c>
      <c r="L64" s="120">
        <v>0.04</v>
      </c>
      <c r="M64" s="121"/>
      <c r="N64" s="18">
        <f t="shared" si="21"/>
        <v>930.20000000000073</v>
      </c>
      <c r="O64" s="146"/>
      <c r="P64" s="259"/>
      <c r="Q64" s="108">
        <f>(1.96*Q63)/(5^0.5)</f>
        <v>7.2963177379643425E-3</v>
      </c>
    </row>
    <row r="65" spans="1:17" s="4" customFormat="1" ht="15.75" customHeight="1" x14ac:dyDescent="0.25">
      <c r="A65" s="224"/>
      <c r="B65" s="32">
        <v>23255</v>
      </c>
      <c r="C65" s="95">
        <f>Q62-Q64</f>
        <v>0.70812868226203562</v>
      </c>
      <c r="D65" s="30">
        <v>0.70530000000000004</v>
      </c>
      <c r="E65" s="30">
        <v>0.71309999999999996</v>
      </c>
      <c r="F65" s="30">
        <v>0.71409999999999996</v>
      </c>
      <c r="G65" s="30">
        <v>0.70740000000000003</v>
      </c>
      <c r="H65" s="30">
        <v>0.72709999999999997</v>
      </c>
      <c r="I65" s="22" t="s">
        <v>12</v>
      </c>
      <c r="J65" s="119">
        <v>5.0000000000000001E-3</v>
      </c>
      <c r="K65" s="23">
        <f>((J65+$B$62)*$B$65)-($B$65*$B$62)</f>
        <v>116.27499999999782</v>
      </c>
      <c r="L65" s="22" t="s">
        <v>12</v>
      </c>
      <c r="M65" s="119">
        <v>0.02</v>
      </c>
      <c r="N65" s="19">
        <f>((M65+$B$62)*$B$65)-($B$65*$B$62)</f>
        <v>465.09999999999854</v>
      </c>
      <c r="O65" s="147"/>
      <c r="P65" s="259"/>
      <c r="Q65" s="109"/>
    </row>
    <row r="66" spans="1:17" ht="20.45" customHeight="1" x14ac:dyDescent="0.25">
      <c r="A66" s="122" t="s">
        <v>44</v>
      </c>
      <c r="B66" s="125" t="s">
        <v>8</v>
      </c>
      <c r="C66" s="126"/>
      <c r="D66" s="260"/>
      <c r="E66" s="260"/>
      <c r="F66" s="260"/>
      <c r="G66" s="260"/>
      <c r="H66" s="260"/>
      <c r="I66" s="264"/>
      <c r="J66" s="264"/>
      <c r="K66" s="260"/>
      <c r="L66" s="264"/>
      <c r="M66" s="264"/>
      <c r="N66" s="260"/>
      <c r="O66" s="261"/>
    </row>
    <row r="67" spans="1:17" s="4" customFormat="1" ht="17.25" customHeight="1" x14ac:dyDescent="0.25">
      <c r="A67" s="123"/>
      <c r="B67" s="262">
        <f>SUM(H70)</f>
        <v>1219</v>
      </c>
      <c r="C67" s="141">
        <f>Q67</f>
        <v>1028.75</v>
      </c>
      <c r="D67" s="130"/>
      <c r="E67" s="131"/>
      <c r="F67" s="131"/>
      <c r="G67" s="131"/>
      <c r="H67" s="131"/>
      <c r="I67" s="136">
        <v>5.0000000000000001E-3</v>
      </c>
      <c r="J67" s="137"/>
      <c r="K67" s="25">
        <f>I67*$H$70</f>
        <v>6.0949999999999998</v>
      </c>
      <c r="L67" s="136">
        <v>0.02</v>
      </c>
      <c r="M67" s="137"/>
      <c r="N67" s="17">
        <f>L67*$H$70</f>
        <v>24.38</v>
      </c>
      <c r="O67" s="138"/>
      <c r="P67" s="259"/>
      <c r="Q67" s="107">
        <f>+AVERAGE(E70:I70)</f>
        <v>1028.75</v>
      </c>
    </row>
    <row r="68" spans="1:17" s="4" customFormat="1" ht="17.25" customHeight="1" x14ac:dyDescent="0.25">
      <c r="A68" s="123"/>
      <c r="B68" s="128"/>
      <c r="C68" s="142"/>
      <c r="D68" s="133"/>
      <c r="E68" s="134"/>
      <c r="F68" s="134"/>
      <c r="G68" s="134"/>
      <c r="H68" s="134"/>
      <c r="I68" s="120">
        <v>0.01</v>
      </c>
      <c r="J68" s="121"/>
      <c r="K68" s="16">
        <f t="shared" ref="K68:K69" si="22">I68*$H$70</f>
        <v>12.19</v>
      </c>
      <c r="L68" s="120">
        <v>0.03</v>
      </c>
      <c r="M68" s="121"/>
      <c r="N68" s="18">
        <f t="shared" ref="N68:N69" si="23">L68*$H$70</f>
        <v>36.57</v>
      </c>
      <c r="O68" s="139"/>
      <c r="P68" s="259"/>
      <c r="Q68" s="108">
        <f>_xlfn.STDEV.S(E70:I70)</f>
        <v>229.85557059452211</v>
      </c>
    </row>
    <row r="69" spans="1:17" s="4" customFormat="1" ht="17.25" customHeight="1" x14ac:dyDescent="0.25">
      <c r="A69" s="123"/>
      <c r="B69" s="128"/>
      <c r="C69" s="96">
        <f>Q67+Q69</f>
        <v>1230.2272908956904</v>
      </c>
      <c r="D69" s="133"/>
      <c r="E69" s="134"/>
      <c r="F69" s="134"/>
      <c r="G69" s="134"/>
      <c r="H69" s="134"/>
      <c r="I69" s="120">
        <v>1.4999999999999999E-2</v>
      </c>
      <c r="J69" s="121"/>
      <c r="K69" s="16">
        <f t="shared" si="22"/>
        <v>18.285</v>
      </c>
      <c r="L69" s="120">
        <v>0.04</v>
      </c>
      <c r="M69" s="121"/>
      <c r="N69" s="18">
        <f t="shared" si="23"/>
        <v>48.76</v>
      </c>
      <c r="O69" s="139"/>
      <c r="P69" s="259"/>
      <c r="Q69" s="108">
        <f>(1.96*Q68)/(5^0.5)</f>
        <v>201.47729089569043</v>
      </c>
    </row>
    <row r="70" spans="1:17" s="4" customFormat="1" ht="17.25" customHeight="1" x14ac:dyDescent="0.25">
      <c r="A70" s="124"/>
      <c r="B70" s="129"/>
      <c r="C70" s="97">
        <f>Q67-Q69</f>
        <v>827.27270910430957</v>
      </c>
      <c r="D70" s="8">
        <v>619</v>
      </c>
      <c r="E70" s="9">
        <v>705</v>
      </c>
      <c r="F70" s="9">
        <v>1030</v>
      </c>
      <c r="G70" s="9">
        <v>1161</v>
      </c>
      <c r="H70" s="10">
        <v>1219</v>
      </c>
      <c r="I70" s="22" t="s">
        <v>12</v>
      </c>
      <c r="J70" s="26"/>
      <c r="K70" s="24">
        <f>J70*$H$70</f>
        <v>0</v>
      </c>
      <c r="L70" s="22" t="s">
        <v>12</v>
      </c>
      <c r="M70" s="26"/>
      <c r="N70" s="19">
        <f>M70*$H$70</f>
        <v>0</v>
      </c>
      <c r="O70" s="140"/>
      <c r="P70" s="259"/>
      <c r="Q70" s="109"/>
    </row>
    <row r="71" spans="1:17" ht="20.45" customHeight="1" x14ac:dyDescent="0.25">
      <c r="A71" s="122" t="s">
        <v>45</v>
      </c>
      <c r="B71" s="125" t="s">
        <v>50</v>
      </c>
      <c r="C71" s="126"/>
      <c r="D71" s="260"/>
      <c r="E71" s="260"/>
      <c r="F71" s="260"/>
      <c r="G71" s="260"/>
      <c r="H71" s="260"/>
      <c r="I71" s="264"/>
      <c r="J71" s="264"/>
      <c r="K71" s="260"/>
      <c r="L71" s="264"/>
      <c r="M71" s="264"/>
      <c r="N71" s="260"/>
      <c r="O71" s="261"/>
    </row>
    <row r="72" spans="1:17" s="4" customFormat="1" ht="15.75" customHeight="1" x14ac:dyDescent="0.25">
      <c r="A72" s="123"/>
      <c r="B72" s="262">
        <f>SUM(H75)</f>
        <v>578</v>
      </c>
      <c r="C72" s="141">
        <f>Q72</f>
        <v>329.25</v>
      </c>
      <c r="D72" s="130"/>
      <c r="E72" s="131"/>
      <c r="F72" s="131"/>
      <c r="G72" s="131"/>
      <c r="H72" s="131"/>
      <c r="I72" s="136">
        <v>5.0000000000000001E-3</v>
      </c>
      <c r="J72" s="137"/>
      <c r="K72" s="25">
        <f>I72*$H$75</f>
        <v>2.89</v>
      </c>
      <c r="L72" s="136">
        <v>0.02</v>
      </c>
      <c r="M72" s="137"/>
      <c r="N72" s="17">
        <f>L72*$H$75</f>
        <v>11.56</v>
      </c>
      <c r="O72" s="138"/>
      <c r="P72" s="259"/>
      <c r="Q72" s="107">
        <f>+AVERAGE(E75:I75)</f>
        <v>329.25</v>
      </c>
    </row>
    <row r="73" spans="1:17" s="4" customFormat="1" ht="15.75" customHeight="1" x14ac:dyDescent="0.25">
      <c r="A73" s="123"/>
      <c r="B73" s="128"/>
      <c r="C73" s="142"/>
      <c r="D73" s="133"/>
      <c r="E73" s="134"/>
      <c r="F73" s="134"/>
      <c r="G73" s="134"/>
      <c r="H73" s="134"/>
      <c r="I73" s="120">
        <v>0.01</v>
      </c>
      <c r="J73" s="121"/>
      <c r="K73" s="16">
        <f t="shared" ref="K73:K74" si="24">I73*$H$75</f>
        <v>5.78</v>
      </c>
      <c r="L73" s="120">
        <v>0.03</v>
      </c>
      <c r="M73" s="121"/>
      <c r="N73" s="18">
        <f t="shared" ref="N73:N74" si="25">L73*$H$75</f>
        <v>17.34</v>
      </c>
      <c r="O73" s="139"/>
      <c r="P73" s="259"/>
      <c r="Q73" s="108">
        <f>_xlfn.STDEV.S(E75:I75)</f>
        <v>207.87075311356332</v>
      </c>
    </row>
    <row r="74" spans="1:17" s="4" customFormat="1" ht="15.75" customHeight="1" x14ac:dyDescent="0.25">
      <c r="A74" s="123"/>
      <c r="B74" s="128"/>
      <c r="C74" s="96">
        <f>Q72+Q74</f>
        <v>511.45674872243342</v>
      </c>
      <c r="D74" s="133"/>
      <c r="E74" s="134"/>
      <c r="F74" s="134"/>
      <c r="G74" s="134"/>
      <c r="H74" s="134"/>
      <c r="I74" s="120">
        <v>1.4999999999999999E-2</v>
      </c>
      <c r="J74" s="121"/>
      <c r="K74" s="16">
        <f t="shared" si="24"/>
        <v>8.67</v>
      </c>
      <c r="L74" s="120">
        <v>0.04</v>
      </c>
      <c r="M74" s="121"/>
      <c r="N74" s="18">
        <f t="shared" si="25"/>
        <v>23.12</v>
      </c>
      <c r="O74" s="139"/>
      <c r="P74" s="259"/>
      <c r="Q74" s="108">
        <f>(1.96*Q73)/(5^0.5)</f>
        <v>182.20674872243342</v>
      </c>
    </row>
    <row r="75" spans="1:17" s="4" customFormat="1" ht="15.75" customHeight="1" x14ac:dyDescent="0.25">
      <c r="A75" s="124"/>
      <c r="B75" s="129"/>
      <c r="C75" s="97">
        <f>Q72-Q74</f>
        <v>147.04325127756658</v>
      </c>
      <c r="D75" s="8">
        <v>121</v>
      </c>
      <c r="E75" s="9">
        <v>138</v>
      </c>
      <c r="F75" s="9">
        <v>179</v>
      </c>
      <c r="G75" s="9">
        <v>422</v>
      </c>
      <c r="H75" s="10">
        <v>578</v>
      </c>
      <c r="I75" s="22" t="s">
        <v>12</v>
      </c>
      <c r="J75" s="26"/>
      <c r="K75" s="23">
        <f>J75*$H$75</f>
        <v>0</v>
      </c>
      <c r="L75" s="22" t="s">
        <v>12</v>
      </c>
      <c r="M75" s="26"/>
      <c r="N75" s="19">
        <f>M75*$H$75</f>
        <v>0</v>
      </c>
      <c r="O75" s="140"/>
      <c r="P75" s="259"/>
      <c r="Q75" s="109"/>
    </row>
    <row r="76" spans="1:17" ht="20.45" customHeight="1" x14ac:dyDescent="0.25">
      <c r="A76" s="122" t="s">
        <v>46</v>
      </c>
      <c r="B76" s="125" t="s">
        <v>49</v>
      </c>
      <c r="C76" s="126"/>
      <c r="D76" s="260"/>
      <c r="E76" s="260"/>
      <c r="F76" s="260"/>
      <c r="G76" s="260"/>
      <c r="H76" s="260"/>
      <c r="I76" s="264"/>
      <c r="J76" s="264"/>
      <c r="K76" s="260"/>
      <c r="L76" s="264"/>
      <c r="M76" s="264"/>
      <c r="N76" s="260"/>
      <c r="O76" s="261"/>
    </row>
    <row r="77" spans="1:17" s="4" customFormat="1" ht="15.75" customHeight="1" x14ac:dyDescent="0.25">
      <c r="A77" s="123"/>
      <c r="B77" s="262">
        <f>SUM(H80)</f>
        <v>384</v>
      </c>
      <c r="C77" s="141">
        <f>Q77</f>
        <v>463.25</v>
      </c>
      <c r="D77" s="130"/>
      <c r="E77" s="131"/>
      <c r="F77" s="131"/>
      <c r="G77" s="131"/>
      <c r="H77" s="131"/>
      <c r="I77" s="136">
        <v>5.0000000000000001E-3</v>
      </c>
      <c r="J77" s="137"/>
      <c r="K77" s="25">
        <f>I77*$H$80</f>
        <v>1.92</v>
      </c>
      <c r="L77" s="136">
        <v>0.02</v>
      </c>
      <c r="M77" s="137"/>
      <c r="N77" s="17">
        <f>L77*$H$80</f>
        <v>7.68</v>
      </c>
      <c r="O77" s="138"/>
      <c r="P77" s="259"/>
      <c r="Q77" s="107">
        <f>+AVERAGE(E80:I80)</f>
        <v>463.25</v>
      </c>
    </row>
    <row r="78" spans="1:17" s="4" customFormat="1" ht="15.75" customHeight="1" x14ac:dyDescent="0.25">
      <c r="A78" s="123"/>
      <c r="B78" s="128"/>
      <c r="C78" s="142"/>
      <c r="D78" s="133"/>
      <c r="E78" s="134"/>
      <c r="F78" s="134"/>
      <c r="G78" s="134"/>
      <c r="H78" s="134"/>
      <c r="I78" s="120">
        <v>0.01</v>
      </c>
      <c r="J78" s="121"/>
      <c r="K78" s="16">
        <f>I78*$H$80</f>
        <v>3.84</v>
      </c>
      <c r="L78" s="120">
        <v>0.03</v>
      </c>
      <c r="M78" s="121"/>
      <c r="N78" s="18">
        <f>L78*$H$80</f>
        <v>11.52</v>
      </c>
      <c r="O78" s="139"/>
      <c r="P78" s="259"/>
      <c r="Q78" s="108">
        <f>_xlfn.STDEV.S(E80:I80)</f>
        <v>79.134379380898665</v>
      </c>
    </row>
    <row r="79" spans="1:17" s="4" customFormat="1" ht="15.75" customHeight="1" x14ac:dyDescent="0.25">
      <c r="A79" s="123"/>
      <c r="B79" s="128"/>
      <c r="C79" s="96">
        <f>Q77+Q79</f>
        <v>532.6143418479553</v>
      </c>
      <c r="D79" s="133"/>
      <c r="E79" s="134"/>
      <c r="F79" s="134"/>
      <c r="G79" s="134"/>
      <c r="H79" s="134"/>
      <c r="I79" s="120">
        <v>1.4999999999999999E-2</v>
      </c>
      <c r="J79" s="121"/>
      <c r="K79" s="16">
        <f>I79*$H$80</f>
        <v>5.76</v>
      </c>
      <c r="L79" s="120">
        <v>0.04</v>
      </c>
      <c r="M79" s="121"/>
      <c r="N79" s="18">
        <f>L79*$H$80</f>
        <v>15.36</v>
      </c>
      <c r="O79" s="139"/>
      <c r="P79" s="259"/>
      <c r="Q79" s="108">
        <f>(1.96*Q78)/(5^0.5)</f>
        <v>69.364341847955274</v>
      </c>
    </row>
    <row r="80" spans="1:17" s="4" customFormat="1" ht="15.75" customHeight="1" x14ac:dyDescent="0.25">
      <c r="A80" s="124"/>
      <c r="B80" s="129"/>
      <c r="C80" s="97">
        <f>Q77-Q79</f>
        <v>393.8856581520447</v>
      </c>
      <c r="D80" s="8">
        <v>328</v>
      </c>
      <c r="E80" s="9">
        <v>540</v>
      </c>
      <c r="F80" s="9">
        <v>522</v>
      </c>
      <c r="G80" s="9">
        <v>407</v>
      </c>
      <c r="H80" s="10">
        <v>384</v>
      </c>
      <c r="I80" s="22" t="s">
        <v>12</v>
      </c>
      <c r="J80" s="26"/>
      <c r="K80" s="23">
        <f>J80*$H$80</f>
        <v>0</v>
      </c>
      <c r="L80" s="22" t="s">
        <v>12</v>
      </c>
      <c r="M80" s="26"/>
      <c r="N80" s="19">
        <f>M80*$H$80</f>
        <v>0</v>
      </c>
      <c r="O80" s="140"/>
      <c r="P80" s="259"/>
      <c r="Q80" s="109"/>
    </row>
    <row r="81" spans="1:17" ht="20.45" customHeight="1" x14ac:dyDescent="0.25">
      <c r="A81" s="122" t="s">
        <v>47</v>
      </c>
      <c r="B81" s="125" t="s">
        <v>7</v>
      </c>
      <c r="C81" s="126"/>
      <c r="D81" s="260"/>
      <c r="E81" s="260"/>
      <c r="F81" s="260"/>
      <c r="G81" s="260"/>
      <c r="H81" s="260"/>
      <c r="I81" s="264"/>
      <c r="J81" s="264"/>
      <c r="K81" s="260"/>
      <c r="L81" s="264"/>
      <c r="M81" s="264"/>
      <c r="N81" s="260"/>
      <c r="O81" s="261"/>
    </row>
    <row r="82" spans="1:17" s="4" customFormat="1" ht="15.75" customHeight="1" x14ac:dyDescent="0.25">
      <c r="A82" s="123"/>
      <c r="B82" s="262">
        <f>SUM(H85)</f>
        <v>684</v>
      </c>
      <c r="C82" s="141">
        <f>Q82</f>
        <v>617.5</v>
      </c>
      <c r="D82" s="130"/>
      <c r="E82" s="131"/>
      <c r="F82" s="131"/>
      <c r="G82" s="131"/>
      <c r="H82" s="131"/>
      <c r="I82" s="136">
        <v>5.0000000000000001E-3</v>
      </c>
      <c r="J82" s="137"/>
      <c r="K82" s="25">
        <f>I82*$H$85</f>
        <v>3.42</v>
      </c>
      <c r="L82" s="136">
        <v>0.02</v>
      </c>
      <c r="M82" s="137"/>
      <c r="N82" s="17">
        <f>L82*$H$85</f>
        <v>13.68</v>
      </c>
      <c r="O82" s="138"/>
      <c r="P82" s="259"/>
      <c r="Q82" s="107">
        <f>+AVERAGE(E85:I85)</f>
        <v>617.5</v>
      </c>
    </row>
    <row r="83" spans="1:17" s="4" customFormat="1" ht="15.75" customHeight="1" x14ac:dyDescent="0.25">
      <c r="A83" s="123"/>
      <c r="B83" s="128"/>
      <c r="C83" s="142"/>
      <c r="D83" s="133"/>
      <c r="E83" s="134"/>
      <c r="F83" s="134"/>
      <c r="G83" s="134"/>
      <c r="H83" s="134"/>
      <c r="I83" s="120">
        <v>0.01</v>
      </c>
      <c r="J83" s="121"/>
      <c r="K83" s="16">
        <f t="shared" ref="K83:K84" si="26">I83*$H$85</f>
        <v>6.84</v>
      </c>
      <c r="L83" s="120">
        <v>0.03</v>
      </c>
      <c r="M83" s="121"/>
      <c r="N83" s="18">
        <f t="shared" ref="N83:N84" si="27">L83*$H$85</f>
        <v>20.52</v>
      </c>
      <c r="O83" s="139"/>
      <c r="P83" s="259"/>
      <c r="Q83" s="108">
        <f>_xlfn.STDEV.S(E85:I85)</f>
        <v>56.806689746895124</v>
      </c>
    </row>
    <row r="84" spans="1:17" s="4" customFormat="1" ht="15.75" customHeight="1" x14ac:dyDescent="0.25">
      <c r="A84" s="123"/>
      <c r="B84" s="128"/>
      <c r="C84" s="96">
        <f>Q82+Q84</f>
        <v>667.29325898151274</v>
      </c>
      <c r="D84" s="133"/>
      <c r="E84" s="134"/>
      <c r="F84" s="134"/>
      <c r="G84" s="134"/>
      <c r="H84" s="134"/>
      <c r="I84" s="120">
        <v>1.4999999999999999E-2</v>
      </c>
      <c r="J84" s="121"/>
      <c r="K84" s="16">
        <f t="shared" si="26"/>
        <v>10.26</v>
      </c>
      <c r="L84" s="120">
        <v>0.04</v>
      </c>
      <c r="M84" s="121"/>
      <c r="N84" s="18">
        <f t="shared" si="27"/>
        <v>27.36</v>
      </c>
      <c r="O84" s="139"/>
      <c r="P84" s="259"/>
      <c r="Q84" s="108">
        <f>(1.96*Q83)/(5^0.5)</f>
        <v>49.793258981512743</v>
      </c>
    </row>
    <row r="85" spans="1:17" s="4" customFormat="1" ht="15.75" customHeight="1" x14ac:dyDescent="0.25">
      <c r="A85" s="124"/>
      <c r="B85" s="129"/>
      <c r="C85" s="97">
        <f>Q82-Q84</f>
        <v>567.70674101848726</v>
      </c>
      <c r="D85" s="8">
        <v>615</v>
      </c>
      <c r="E85" s="9">
        <v>552</v>
      </c>
      <c r="F85" s="9">
        <v>639</v>
      </c>
      <c r="G85" s="9">
        <v>595</v>
      </c>
      <c r="H85" s="83">
        <v>684</v>
      </c>
      <c r="I85" s="22" t="s">
        <v>12</v>
      </c>
      <c r="J85" s="26"/>
      <c r="K85" s="23">
        <f>J85*$H$85</f>
        <v>0</v>
      </c>
      <c r="L85" s="22" t="s">
        <v>12</v>
      </c>
      <c r="M85" s="26"/>
      <c r="N85" s="19">
        <f>M85*$H$85</f>
        <v>0</v>
      </c>
      <c r="O85" s="140"/>
      <c r="P85" s="259"/>
      <c r="Q85" s="109"/>
    </row>
    <row r="86" spans="1:17" x14ac:dyDescent="0.25">
      <c r="A86" s="6"/>
    </row>
    <row r="87" spans="1:17" x14ac:dyDescent="0.25">
      <c r="A87" s="7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2"/>
    </row>
    <row r="88" spans="1:17" x14ac:dyDescent="0.25">
      <c r="B88" s="2"/>
      <c r="C88" s="2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2"/>
    </row>
    <row r="89" spans="1:17" x14ac:dyDescent="0.25">
      <c r="B89" s="2"/>
      <c r="C89" s="2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2"/>
    </row>
    <row r="90" spans="1:17" x14ac:dyDescent="0.25">
      <c r="B90" s="2"/>
      <c r="C90" s="2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2"/>
    </row>
    <row r="91" spans="1:17" x14ac:dyDescent="0.25">
      <c r="B91" s="2"/>
      <c r="C91" s="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2"/>
    </row>
  </sheetData>
  <mergeCells count="220">
    <mergeCell ref="L44:M44"/>
    <mergeCell ref="O44:O47"/>
    <mergeCell ref="I45:J45"/>
    <mergeCell ref="L45:M45"/>
    <mergeCell ref="I46:J46"/>
    <mergeCell ref="L46:M46"/>
    <mergeCell ref="A48:A51"/>
    <mergeCell ref="B48:B49"/>
    <mergeCell ref="D48:H50"/>
    <mergeCell ref="I48:J48"/>
    <mergeCell ref="L48:M48"/>
    <mergeCell ref="O48:O51"/>
    <mergeCell ref="I49:J49"/>
    <mergeCell ref="L49:M49"/>
    <mergeCell ref="I50:J50"/>
    <mergeCell ref="L50:M50"/>
    <mergeCell ref="C44:C45"/>
    <mergeCell ref="C48:C49"/>
    <mergeCell ref="L79:M79"/>
    <mergeCell ref="B35:O35"/>
    <mergeCell ref="A36:A39"/>
    <mergeCell ref="B36:B37"/>
    <mergeCell ref="D36:H38"/>
    <mergeCell ref="I36:J36"/>
    <mergeCell ref="L36:M36"/>
    <mergeCell ref="O36:O39"/>
    <mergeCell ref="I37:J37"/>
    <mergeCell ref="L37:M37"/>
    <mergeCell ref="I38:J38"/>
    <mergeCell ref="L38:M38"/>
    <mergeCell ref="A40:A43"/>
    <mergeCell ref="B40:B41"/>
    <mergeCell ref="D40:H42"/>
    <mergeCell ref="I40:J40"/>
    <mergeCell ref="L40:M40"/>
    <mergeCell ref="O40:O43"/>
    <mergeCell ref="I41:J41"/>
    <mergeCell ref="L41:M41"/>
    <mergeCell ref="I42:J42"/>
    <mergeCell ref="L42:M42"/>
    <mergeCell ref="A44:A47"/>
    <mergeCell ref="B44:B45"/>
    <mergeCell ref="P10:P13"/>
    <mergeCell ref="A14:A17"/>
    <mergeCell ref="O14:O17"/>
    <mergeCell ref="A1:O1"/>
    <mergeCell ref="D3:H3"/>
    <mergeCell ref="B5:O5"/>
    <mergeCell ref="A6:A9"/>
    <mergeCell ref="O6:O9"/>
    <mergeCell ref="D6:H8"/>
    <mergeCell ref="I6:J6"/>
    <mergeCell ref="I7:J7"/>
    <mergeCell ref="I8:J8"/>
    <mergeCell ref="I12:J12"/>
    <mergeCell ref="I14:J14"/>
    <mergeCell ref="B6:B7"/>
    <mergeCell ref="L6:M6"/>
    <mergeCell ref="L7:M7"/>
    <mergeCell ref="L8:M8"/>
    <mergeCell ref="A10:A13"/>
    <mergeCell ref="O10:O13"/>
    <mergeCell ref="A3:A4"/>
    <mergeCell ref="B3:B4"/>
    <mergeCell ref="I10:J10"/>
    <mergeCell ref="I11:J11"/>
    <mergeCell ref="L12:M12"/>
    <mergeCell ref="B10:B11"/>
    <mergeCell ref="B14:B15"/>
    <mergeCell ref="B19:B20"/>
    <mergeCell ref="B23:B24"/>
    <mergeCell ref="I23:J23"/>
    <mergeCell ref="I24:J24"/>
    <mergeCell ref="I19:J19"/>
    <mergeCell ref="L14:M14"/>
    <mergeCell ref="L15:M15"/>
    <mergeCell ref="L16:M16"/>
    <mergeCell ref="L19:M19"/>
    <mergeCell ref="P53:P56"/>
    <mergeCell ref="A61:A65"/>
    <mergeCell ref="B61:O61"/>
    <mergeCell ref="B53:B54"/>
    <mergeCell ref="I62:J62"/>
    <mergeCell ref="I63:J63"/>
    <mergeCell ref="I64:J64"/>
    <mergeCell ref="L62:M62"/>
    <mergeCell ref="L63:M63"/>
    <mergeCell ref="L64:M64"/>
    <mergeCell ref="I55:J55"/>
    <mergeCell ref="A52:A56"/>
    <mergeCell ref="B52:O52"/>
    <mergeCell ref="O53:O56"/>
    <mergeCell ref="I53:J53"/>
    <mergeCell ref="I54:J54"/>
    <mergeCell ref="L53:M53"/>
    <mergeCell ref="L54:M54"/>
    <mergeCell ref="L55:M55"/>
    <mergeCell ref="B62:B63"/>
    <mergeCell ref="C53:C54"/>
    <mergeCell ref="C62:C63"/>
    <mergeCell ref="L69:M69"/>
    <mergeCell ref="L72:M72"/>
    <mergeCell ref="L73:M73"/>
    <mergeCell ref="I67:J67"/>
    <mergeCell ref="L83:M83"/>
    <mergeCell ref="L84:M84"/>
    <mergeCell ref="O62:O65"/>
    <mergeCell ref="P62:P65"/>
    <mergeCell ref="A66:A70"/>
    <mergeCell ref="B66:O66"/>
    <mergeCell ref="B67:B70"/>
    <mergeCell ref="O67:O70"/>
    <mergeCell ref="D62:H64"/>
    <mergeCell ref="D67:H69"/>
    <mergeCell ref="P67:P70"/>
    <mergeCell ref="I68:J68"/>
    <mergeCell ref="I69:J69"/>
    <mergeCell ref="I72:J72"/>
    <mergeCell ref="I73:J73"/>
    <mergeCell ref="P82:P85"/>
    <mergeCell ref="A71:A75"/>
    <mergeCell ref="B71:O71"/>
    <mergeCell ref="B72:B75"/>
    <mergeCell ref="O72:O75"/>
    <mergeCell ref="P72:P75"/>
    <mergeCell ref="A81:A85"/>
    <mergeCell ref="B81:O81"/>
    <mergeCell ref="B82:B85"/>
    <mergeCell ref="O82:O85"/>
    <mergeCell ref="D72:H74"/>
    <mergeCell ref="D82:H84"/>
    <mergeCell ref="I74:J74"/>
    <mergeCell ref="I82:J82"/>
    <mergeCell ref="I83:J83"/>
    <mergeCell ref="I84:J84"/>
    <mergeCell ref="L74:M74"/>
    <mergeCell ref="L82:M82"/>
    <mergeCell ref="A76:A80"/>
    <mergeCell ref="B76:O76"/>
    <mergeCell ref="B77:B80"/>
    <mergeCell ref="D77:H79"/>
    <mergeCell ref="I77:J77"/>
    <mergeCell ref="L77:M77"/>
    <mergeCell ref="O77:O80"/>
    <mergeCell ref="P77:P80"/>
    <mergeCell ref="I78:J78"/>
    <mergeCell ref="L78:M78"/>
    <mergeCell ref="I79:J79"/>
    <mergeCell ref="L67:M67"/>
    <mergeCell ref="L68:M68"/>
    <mergeCell ref="D53:H55"/>
    <mergeCell ref="L23:M23"/>
    <mergeCell ref="L24:M24"/>
    <mergeCell ref="L25:M25"/>
    <mergeCell ref="A57:O57"/>
    <mergeCell ref="A27:A30"/>
    <mergeCell ref="O27:O30"/>
    <mergeCell ref="D27:H29"/>
    <mergeCell ref="I27:J27"/>
    <mergeCell ref="I28:J28"/>
    <mergeCell ref="I29:J29"/>
    <mergeCell ref="L27:M27"/>
    <mergeCell ref="L28:M28"/>
    <mergeCell ref="L29:M29"/>
    <mergeCell ref="B27:B28"/>
    <mergeCell ref="A23:A26"/>
    <mergeCell ref="O23:O26"/>
    <mergeCell ref="D59:H59"/>
    <mergeCell ref="D23:H25"/>
    <mergeCell ref="I25:J25"/>
    <mergeCell ref="D44:H46"/>
    <mergeCell ref="I44:J44"/>
    <mergeCell ref="L3:M4"/>
    <mergeCell ref="N3:N4"/>
    <mergeCell ref="O3:O4"/>
    <mergeCell ref="B59:B60"/>
    <mergeCell ref="A59:A60"/>
    <mergeCell ref="I59:J60"/>
    <mergeCell ref="K59:K60"/>
    <mergeCell ref="L59:M60"/>
    <mergeCell ref="N59:N60"/>
    <mergeCell ref="O59:O60"/>
    <mergeCell ref="I20:J20"/>
    <mergeCell ref="I21:J21"/>
    <mergeCell ref="I15:J15"/>
    <mergeCell ref="I16:J16"/>
    <mergeCell ref="L20:M20"/>
    <mergeCell ref="L21:M21"/>
    <mergeCell ref="B18:O18"/>
    <mergeCell ref="A19:A22"/>
    <mergeCell ref="O19:O22"/>
    <mergeCell ref="D19:H21"/>
    <mergeCell ref="D14:H16"/>
    <mergeCell ref="D10:H12"/>
    <mergeCell ref="L10:M10"/>
    <mergeCell ref="L11:M11"/>
    <mergeCell ref="C67:C68"/>
    <mergeCell ref="C72:C73"/>
    <mergeCell ref="C77:C78"/>
    <mergeCell ref="C82:C83"/>
    <mergeCell ref="C3:C4"/>
    <mergeCell ref="C6:C7"/>
    <mergeCell ref="C10:C11"/>
    <mergeCell ref="C14:C15"/>
    <mergeCell ref="C19:C20"/>
    <mergeCell ref="C23:C24"/>
    <mergeCell ref="C27:C28"/>
    <mergeCell ref="C36:C37"/>
    <mergeCell ref="C40:C41"/>
    <mergeCell ref="A31:O31"/>
    <mergeCell ref="A33:A34"/>
    <mergeCell ref="B33:B34"/>
    <mergeCell ref="D33:H33"/>
    <mergeCell ref="I33:J34"/>
    <mergeCell ref="K33:K34"/>
    <mergeCell ref="L33:M34"/>
    <mergeCell ref="N33:N34"/>
    <mergeCell ref="O33:O34"/>
    <mergeCell ref="I3:J4"/>
    <mergeCell ref="K3:K4"/>
  </mergeCells>
  <printOptions horizontalCentered="1"/>
  <pageMargins left="0.24" right="0.17" top="0.5" bottom="0.75" header="0.3" footer="0.3"/>
  <pageSetup scale="75" fitToHeight="2" orientation="landscape" r:id="rId1"/>
  <headerFooter>
    <oddHeader>&amp;R&amp;D</oddHeader>
    <oddFooter>&amp;LDistrict Research&amp;C&amp;P of &amp;N&amp;RJD</oddFooter>
  </headerFooter>
  <rowBreaks count="2" manualBreakCount="2">
    <brk id="32" max="13" man="1"/>
    <brk id="58" max="1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LMC!D17:H17</xm:f>
              <xm:sqref>D14</xm:sqref>
            </x14:sparkline>
            <x14:sparkline>
              <xm:f>LMC!D18:H18</xm:f>
              <xm:sqref>D15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LMC!D70:H70</xm:f>
              <xm:sqref>D67</xm:sqref>
            </x14:sparkline>
            <x14:sparkline>
              <xm:f>LMC!D71:H71</xm:f>
              <xm:sqref>D68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LMC!D26:H26</xm:f>
              <xm:sqref>D23</xm:sqref>
            </x14:sparkline>
            <x14:sparkline>
              <xm:f>LMC!D27:H27</xm:f>
              <xm:sqref>D24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LMC!D22:H22</xm:f>
              <xm:sqref>D19</xm:sqref>
            </x14:sparkline>
            <x14:sparkline>
              <xm:f>LMC!D23:H23</xm:f>
              <xm:sqref>D20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LMC!D65:H65</xm:f>
              <xm:sqref>D62</xm:sqref>
            </x14:sparkline>
            <x14:sparkline>
              <xm:f>LMC!D66:H66</xm:f>
              <xm:sqref>D63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LMC!D75:H75</xm:f>
              <xm:sqref>D72</xm:sqref>
            </x14:sparkline>
            <x14:sparkline>
              <xm:f>LMC!D81:H81</xm:f>
              <xm:sqref>D73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LMC!D56:H56</xm:f>
              <xm:sqref>D53</xm:sqref>
            </x14:sparkline>
            <x14:sparkline>
              <xm:f>LMC!D57:H57</xm:f>
              <xm:sqref>D54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LMC!D9:H9</xm:f>
              <xm:sqref>D6</xm:sqref>
            </x14:sparkline>
            <x14:sparkline>
              <xm:f>LMC!D10:H10</xm:f>
              <xm:sqref>D7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LMC!D13:H13</xm:f>
              <xm:sqref>D10</xm:sqref>
            </x14:sparkline>
            <x14:sparkline>
              <xm:f>LMC!D14:H14</xm:f>
              <xm:sqref>D11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LMC!D30:H30</xm:f>
              <xm:sqref>D27</xm:sqref>
            </x14:sparkline>
            <x14:sparkline>
              <xm:f>LMC!D52:H52</xm:f>
              <xm:sqref>D28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LMC!D85:H85</xm:f>
              <xm:sqref>D82</xm:sqref>
            </x14:sparkline>
            <x14:sparkline>
              <xm:f>LMC!D86:H86</xm:f>
              <xm:sqref>D83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LMC!D80:H80</xm:f>
              <xm:sqref>D77</xm:sqref>
            </x14:sparkline>
            <x14:sparkline>
              <xm:f>LMC!D86:H86</xm:f>
              <xm:sqref>D78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LMC!D47:H47</xm:f>
              <xm:sqref>D44</xm:sqref>
            </x14:sparkline>
            <x14:sparkline>
              <xm:f>LMC!D65:H65</xm:f>
              <xm:sqref>D45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LMC!D39:H39</xm:f>
              <xm:sqref>D36</xm:sqref>
            </x14:sparkline>
            <x14:sparkline>
              <xm:f>LMC!D40:H40</xm:f>
              <xm:sqref>D37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LMC!D43:H43</xm:f>
              <xm:sqref>D40</xm:sqref>
            </x14:sparkline>
            <x14:sparkline>
              <xm:f>LMC!D44:H44</xm:f>
              <xm:sqref>D41</xm:sqref>
            </x14:sparkline>
          </x14:sparklines>
        </x14:sparklineGroup>
        <x14:sparklineGroup manualMax="0" manualMin="0" displayEmptyCellsAs="gap" markers="1" high="1" low="1" first="1" last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LMC!D51:H51</xm:f>
              <xm:sqref>D48</xm:sqref>
            </x14:sparkline>
            <x14:sparkline>
              <xm:f>LMC!D69:H69</xm:f>
              <xm:sqref>D49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4CD</vt:lpstr>
      <vt:lpstr>CCC</vt:lpstr>
      <vt:lpstr>DVC</vt:lpstr>
      <vt:lpstr>LMC</vt:lpstr>
      <vt:lpstr>'4CD'!Print_Area</vt:lpstr>
      <vt:lpstr>CCC!Print_Area</vt:lpstr>
      <vt:lpstr>DVC!Print_Area</vt:lpstr>
      <vt:lpstr>LMC!Print_Area</vt:lpstr>
      <vt:lpstr>'4CD'!Print_Titles</vt:lpstr>
      <vt:lpstr>CCC!Print_Titles</vt:lpstr>
      <vt:lpstr>DVC!Print_Titles</vt:lpstr>
      <vt:lpstr>LMC!Print_Titles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 Balderas</dc:creator>
  <cp:lastModifiedBy>Abigail Duldulao</cp:lastModifiedBy>
  <cp:lastPrinted>2017-05-10T01:00:03Z</cp:lastPrinted>
  <dcterms:created xsi:type="dcterms:W3CDTF">2014-09-24T22:02:00Z</dcterms:created>
  <dcterms:modified xsi:type="dcterms:W3CDTF">2017-05-10T01:01:06Z</dcterms:modified>
</cp:coreProperties>
</file>